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EN-MP1AKZON\Downloads\"/>
    </mc:Choice>
  </mc:AlternateContent>
  <bookViews>
    <workbookView xWindow="0" yWindow="0" windowWidth="28800" windowHeight="12330"/>
  </bookViews>
  <sheets>
    <sheet name="Resumen" sheetId="4" r:id="rId1"/>
    <sheet name="Infraestructura Fisica" sheetId="1" r:id="rId2"/>
    <sheet name="Infraestructura Eléctrica" sheetId="9" r:id="rId3"/>
    <sheet name="Equipos - Seguridad - Racks" sheetId="3" r:id="rId4"/>
    <sheet name="Sistema de Detección-Extinción" sheetId="5" r:id="rId5"/>
    <sheet name="Obras Civiles Complementarias" sheetId="7" r:id="rId6"/>
    <sheet name="Equipos Activos" sheetId="8" r:id="rId7"/>
  </sheets>
  <definedNames>
    <definedName name="vendor">#REF!</definedName>
  </definedNames>
  <calcPr calcId="162913"/>
</workbook>
</file>

<file path=xl/calcChain.xml><?xml version="1.0" encoding="utf-8"?>
<calcChain xmlns="http://schemas.openxmlformats.org/spreadsheetml/2006/main">
  <c r="F22" i="4" l="1"/>
  <c r="F23" i="4" s="1"/>
  <c r="F35" i="8"/>
  <c r="F34" i="8"/>
  <c r="F31" i="8"/>
  <c r="G26" i="8"/>
  <c r="G23" i="8"/>
  <c r="G24" i="8"/>
  <c r="G25" i="8"/>
  <c r="G22" i="8"/>
  <c r="G12" i="8"/>
  <c r="G9" i="8"/>
  <c r="G10" i="8"/>
  <c r="G11" i="8"/>
  <c r="G8" i="8"/>
  <c r="F12" i="4"/>
  <c r="G47" i="7"/>
  <c r="G46" i="7"/>
  <c r="G45" i="7"/>
  <c r="G44" i="7"/>
  <c r="G42" i="7"/>
  <c r="G43" i="7"/>
  <c r="G41" i="7"/>
  <c r="G40"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7" i="7"/>
  <c r="G64" i="5"/>
  <c r="G42" i="5"/>
  <c r="G46" i="5"/>
  <c r="G50" i="5"/>
  <c r="G54" i="5"/>
  <c r="G58" i="5"/>
  <c r="G62" i="5"/>
  <c r="G39" i="5"/>
  <c r="G13" i="5"/>
  <c r="G17" i="5"/>
  <c r="G21" i="5"/>
  <c r="G25" i="5"/>
  <c r="G29" i="5"/>
  <c r="G33" i="5"/>
  <c r="B69" i="5"/>
  <c r="B68" i="5"/>
  <c r="G63" i="5"/>
  <c r="G61" i="5"/>
  <c r="G60" i="5"/>
  <c r="G59" i="5"/>
  <c r="G57" i="5"/>
  <c r="G56" i="5"/>
  <c r="G55" i="5"/>
  <c r="G53" i="5"/>
  <c r="G52" i="5"/>
  <c r="G51" i="5"/>
  <c r="G49" i="5"/>
  <c r="G48" i="5"/>
  <c r="G47" i="5"/>
  <c r="G45" i="5"/>
  <c r="G44" i="5"/>
  <c r="G43" i="5"/>
  <c r="G41" i="5"/>
  <c r="G40" i="5"/>
  <c r="G35" i="5"/>
  <c r="G34" i="5"/>
  <c r="G32" i="5"/>
  <c r="G31" i="5"/>
  <c r="G30" i="5"/>
  <c r="G28" i="5"/>
  <c r="G27" i="5"/>
  <c r="G26" i="5"/>
  <c r="G24" i="5"/>
  <c r="G23" i="5"/>
  <c r="G22" i="5"/>
  <c r="G20" i="5"/>
  <c r="G19" i="5"/>
  <c r="G18" i="5"/>
  <c r="G16" i="5"/>
  <c r="G15" i="5"/>
  <c r="G14" i="5"/>
  <c r="G12" i="5"/>
  <c r="G11" i="5"/>
  <c r="G10" i="5"/>
  <c r="B52" i="3"/>
  <c r="B51" i="3"/>
  <c r="B50" i="3"/>
  <c r="B49" i="3"/>
  <c r="B48" i="3"/>
  <c r="G41" i="3"/>
  <c r="G35" i="3"/>
  <c r="G25" i="3"/>
  <c r="G19" i="3"/>
  <c r="G9" i="3"/>
  <c r="G34" i="3"/>
  <c r="F111" i="9"/>
  <c r="F93" i="9"/>
  <c r="F97" i="9"/>
  <c r="F75" i="9"/>
  <c r="F79" i="9"/>
  <c r="F83" i="9"/>
  <c r="F57" i="9"/>
  <c r="F61" i="9"/>
  <c r="F65" i="9"/>
  <c r="F36" i="9"/>
  <c r="F40" i="9"/>
  <c r="F44" i="9"/>
  <c r="F48" i="9"/>
  <c r="F14" i="9"/>
  <c r="F18" i="9"/>
  <c r="F22" i="9"/>
  <c r="F26" i="9"/>
  <c r="F106" i="9"/>
  <c r="F102" i="9"/>
  <c r="F101" i="9"/>
  <c r="F96" i="9"/>
  <c r="F95" i="9"/>
  <c r="F94" i="9"/>
  <c r="F92" i="9"/>
  <c r="F91" i="9"/>
  <c r="F90" i="9"/>
  <c r="F89" i="9"/>
  <c r="F85" i="9"/>
  <c r="F84" i="9"/>
  <c r="F82" i="9"/>
  <c r="F81" i="9"/>
  <c r="F80" i="9"/>
  <c r="F78" i="9"/>
  <c r="F77" i="9"/>
  <c r="F76" i="9"/>
  <c r="F74" i="9"/>
  <c r="F73" i="9"/>
  <c r="F72" i="9"/>
  <c r="F71" i="9"/>
  <c r="F67" i="9"/>
  <c r="F66" i="9"/>
  <c r="F64" i="9"/>
  <c r="F63" i="9"/>
  <c r="F62" i="9"/>
  <c r="F60" i="9"/>
  <c r="F59" i="9"/>
  <c r="F58" i="9"/>
  <c r="F56" i="9"/>
  <c r="F55" i="9"/>
  <c r="F54" i="9"/>
  <c r="F53" i="9"/>
  <c r="F49" i="9"/>
  <c r="F47" i="9"/>
  <c r="F46" i="9"/>
  <c r="F45" i="9"/>
  <c r="F43" i="9"/>
  <c r="F42" i="9"/>
  <c r="F41" i="9"/>
  <c r="F39" i="9"/>
  <c r="F38" i="9"/>
  <c r="F37" i="9"/>
  <c r="F35" i="9"/>
  <c r="F34" i="9"/>
  <c r="F33" i="9"/>
  <c r="F32" i="9"/>
  <c r="F28" i="9"/>
  <c r="F27" i="9"/>
  <c r="F25" i="9"/>
  <c r="F24" i="9"/>
  <c r="F23" i="9"/>
  <c r="F21" i="9"/>
  <c r="F20" i="9"/>
  <c r="F19" i="9"/>
  <c r="F17" i="9"/>
  <c r="F16" i="9"/>
  <c r="F15" i="9"/>
  <c r="F13" i="9"/>
  <c r="F12" i="9"/>
  <c r="F11" i="9"/>
  <c r="F10" i="9"/>
  <c r="F24" i="4" l="1"/>
  <c r="F25" i="4" s="1"/>
  <c r="G28" i="3"/>
  <c r="G24" i="3"/>
  <c r="G11" i="3"/>
  <c r="G18" i="3"/>
  <c r="G44" i="3"/>
  <c r="G10" i="3"/>
  <c r="G17" i="3"/>
  <c r="G27" i="3"/>
  <c r="G32" i="3"/>
  <c r="G33" i="3"/>
  <c r="G43" i="3"/>
  <c r="G15" i="3"/>
  <c r="G16" i="3"/>
  <c r="G26" i="3"/>
  <c r="G36" i="3"/>
  <c r="G40" i="3"/>
  <c r="G42" i="3"/>
  <c r="G23" i="3"/>
  <c r="G45" i="3"/>
  <c r="G92" i="1" l="1"/>
  <c r="G88" i="1"/>
  <c r="G87" i="1"/>
  <c r="G86" i="1"/>
  <c r="G82" i="1"/>
  <c r="G68" i="1"/>
  <c r="G67" i="1"/>
  <c r="G66" i="1"/>
  <c r="G65" i="1"/>
  <c r="G64" i="1"/>
  <c r="G63" i="1"/>
  <c r="G62" i="1"/>
  <c r="G61" i="1"/>
  <c r="G60" i="1"/>
  <c r="G59" i="1"/>
  <c r="G58" i="1"/>
  <c r="G54" i="1"/>
  <c r="G53" i="1"/>
  <c r="G52" i="1"/>
  <c r="G51" i="1"/>
  <c r="G50" i="1"/>
  <c r="G49" i="1"/>
  <c r="G48" i="1"/>
  <c r="G47" i="1"/>
  <c r="G46" i="1"/>
  <c r="G45" i="1"/>
  <c r="G44" i="1"/>
  <c r="G43" i="1"/>
  <c r="G42" i="1"/>
  <c r="G41" i="1"/>
  <c r="G40" i="1"/>
  <c r="G39" i="1"/>
  <c r="G38" i="1"/>
  <c r="G34" i="1"/>
  <c r="G33" i="1"/>
  <c r="G32" i="1"/>
  <c r="G31" i="1"/>
  <c r="G30" i="1"/>
  <c r="G29" i="1"/>
  <c r="G28" i="1"/>
  <c r="G27" i="1"/>
  <c r="G23" i="1"/>
  <c r="G22" i="1"/>
  <c r="G21" i="1"/>
  <c r="G20" i="1"/>
  <c r="G19" i="1"/>
  <c r="G18" i="1"/>
  <c r="G17" i="1"/>
  <c r="G10" i="1"/>
  <c r="G11" i="1"/>
  <c r="G12" i="1"/>
  <c r="G13" i="1"/>
  <c r="B103" i="1"/>
  <c r="B102" i="1"/>
  <c r="B101" i="1"/>
  <c r="B100" i="1"/>
  <c r="B99" i="1"/>
  <c r="B98" i="1"/>
  <c r="B97" i="1"/>
  <c r="B96" i="1"/>
  <c r="B95" i="1"/>
  <c r="G74" i="1" l="1"/>
  <c r="G72" i="1"/>
  <c r="G78" i="1"/>
  <c r="G73" i="1"/>
  <c r="G75" i="1"/>
  <c r="G76" i="1"/>
  <c r="G77" i="1"/>
  <c r="G69" i="1"/>
  <c r="G93" i="1" l="1"/>
  <c r="G83" i="1"/>
  <c r="F110" i="9"/>
  <c r="F112" i="9" s="1"/>
  <c r="D121" i="9" s="1"/>
  <c r="F107" i="9"/>
  <c r="D120" i="9" s="1"/>
  <c r="F103" i="9"/>
  <c r="D119" i="9" s="1"/>
  <c r="F86" i="9" l="1"/>
  <c r="D117" i="9" s="1"/>
  <c r="F29" i="9"/>
  <c r="D114" i="9" s="1"/>
  <c r="G89" i="1"/>
  <c r="E102" i="1" s="1"/>
  <c r="E103" i="1"/>
  <c r="E101" i="1"/>
  <c r="G24" i="1"/>
  <c r="E96" i="1" s="1"/>
  <c r="E99" i="1"/>
  <c r="G55" i="1"/>
  <c r="E98" i="1" s="1"/>
  <c r="G79" i="1"/>
  <c r="E100" i="1" s="1"/>
  <c r="F68" i="9"/>
  <c r="D116" i="9" s="1"/>
  <c r="F50" i="9"/>
  <c r="D115" i="9" s="1"/>
  <c r="D123" i="9" s="1"/>
  <c r="F9" i="4" s="1"/>
  <c r="F98" i="9"/>
  <c r="D118" i="9" s="1"/>
  <c r="G36" i="5" l="1"/>
  <c r="E68" i="5" s="1"/>
  <c r="G65" i="5"/>
  <c r="E69" i="5" s="1"/>
  <c r="E71" i="5" l="1"/>
  <c r="F11" i="4" s="1"/>
  <c r="F30" i="8"/>
  <c r="F33" i="8" s="1"/>
  <c r="E77" i="5" l="1"/>
  <c r="E74" i="5"/>
  <c r="E73" i="5"/>
  <c r="E72" i="5"/>
  <c r="D126" i="9"/>
  <c r="D129" i="9"/>
  <c r="D124" i="9"/>
  <c r="D125" i="9"/>
  <c r="E75" i="5" l="1"/>
  <c r="E76" i="5" s="1"/>
  <c r="G46" i="3"/>
  <c r="F52" i="3" s="1"/>
  <c r="G37" i="3"/>
  <c r="G20" i="3"/>
  <c r="G12" i="3"/>
  <c r="F48" i="3" s="1"/>
  <c r="G29" i="3"/>
  <c r="F50" i="3" l="1"/>
  <c r="F49" i="3"/>
  <c r="F51" i="3"/>
  <c r="F54" i="3" l="1"/>
  <c r="F55" i="3"/>
  <c r="F10" i="4"/>
  <c r="F56" i="3"/>
  <c r="F60" i="3"/>
  <c r="F57" i="3"/>
  <c r="G35" i="1"/>
  <c r="E97" i="1" s="1"/>
  <c r="F58" i="3" l="1"/>
  <c r="F59" i="3" s="1"/>
  <c r="F61" i="3" s="1"/>
  <c r="G9" i="1"/>
  <c r="G14" i="1" s="1"/>
  <c r="E95" i="1" s="1"/>
  <c r="E105" i="1" s="1"/>
  <c r="E106" i="1" l="1"/>
  <c r="F8" i="4"/>
  <c r="F13" i="4" s="1"/>
  <c r="E107" i="1"/>
  <c r="E111" i="1"/>
  <c r="E108" i="1"/>
  <c r="F14" i="4" l="1"/>
  <c r="F15" i="4"/>
  <c r="F19" i="4"/>
  <c r="F16" i="4"/>
  <c r="E109" i="1"/>
  <c r="E110" i="1" s="1"/>
  <c r="E112" i="1" s="1"/>
  <c r="D127" i="9"/>
  <c r="D128" i="9" s="1"/>
  <c r="D130" i="9" s="1"/>
  <c r="E78" i="5"/>
  <c r="F17" i="4" l="1"/>
  <c r="F18" i="4" s="1"/>
  <c r="F20" i="4" s="1"/>
  <c r="F27" i="4" s="1"/>
</calcChain>
</file>

<file path=xl/comments1.xml><?xml version="1.0" encoding="utf-8"?>
<comments xmlns="http://schemas.openxmlformats.org/spreadsheetml/2006/main">
  <authors>
    <author>Ing. Vernaza</author>
  </authors>
  <commentList>
    <comment ref="A39" authorId="0" shapeId="0">
      <text>
        <r>
          <rPr>
            <b/>
            <sz val="9"/>
            <color indexed="81"/>
            <rFont val="Tahoma"/>
            <family val="2"/>
          </rPr>
          <t>Ing. Vernaza:</t>
        </r>
        <r>
          <rPr>
            <sz val="9"/>
            <color indexed="81"/>
            <rFont val="Tahoma"/>
            <family val="2"/>
          </rPr>
          <t xml:space="preserve">
</t>
        </r>
      </text>
    </comment>
  </commentList>
</comments>
</file>

<file path=xl/sharedStrings.xml><?xml version="1.0" encoding="utf-8"?>
<sst xmlns="http://schemas.openxmlformats.org/spreadsheetml/2006/main" count="1002" uniqueCount="494">
  <si>
    <t>Valor Unitario</t>
  </si>
  <si>
    <t>Valor Total</t>
  </si>
  <si>
    <t>Un</t>
  </si>
  <si>
    <t>Ml</t>
  </si>
  <si>
    <t>Gbl</t>
  </si>
  <si>
    <t>RESUMEN DE TOTALES</t>
  </si>
  <si>
    <t>Item</t>
  </si>
  <si>
    <t>Referencia</t>
  </si>
  <si>
    <t>Descripción</t>
  </si>
  <si>
    <t>Cant. Total</t>
  </si>
  <si>
    <t>Unidad</t>
  </si>
  <si>
    <t>4.1</t>
  </si>
  <si>
    <t>4.2</t>
  </si>
  <si>
    <t>1.1</t>
  </si>
  <si>
    <t>1.2</t>
  </si>
  <si>
    <t>1.3</t>
  </si>
  <si>
    <t>1.4</t>
  </si>
  <si>
    <t>1.5</t>
  </si>
  <si>
    <t>1.6</t>
  </si>
  <si>
    <t>1.7</t>
  </si>
  <si>
    <t>1.8</t>
  </si>
  <si>
    <t>1.9</t>
  </si>
  <si>
    <t>1.10</t>
  </si>
  <si>
    <t>1.11</t>
  </si>
  <si>
    <t>2.1</t>
  </si>
  <si>
    <t>3.1</t>
  </si>
  <si>
    <t>3.2</t>
  </si>
  <si>
    <t>3.3</t>
  </si>
  <si>
    <t>3.4</t>
  </si>
  <si>
    <t>3.5</t>
  </si>
  <si>
    <t>3.6</t>
  </si>
  <si>
    <t>3.8</t>
  </si>
  <si>
    <t>3.9</t>
  </si>
  <si>
    <t>Subtotal antes de IVA</t>
  </si>
  <si>
    <t>2.2</t>
  </si>
  <si>
    <t>2.3</t>
  </si>
  <si>
    <t>Cj</t>
  </si>
  <si>
    <t>2.4</t>
  </si>
  <si>
    <t>2.5</t>
  </si>
  <si>
    <t>2.6</t>
  </si>
  <si>
    <t>2.7</t>
  </si>
  <si>
    <t>2.10</t>
  </si>
  <si>
    <t>4.3</t>
  </si>
  <si>
    <t>4.4</t>
  </si>
  <si>
    <t>4.5</t>
  </si>
  <si>
    <t>4.6</t>
  </si>
  <si>
    <t>4.7</t>
  </si>
  <si>
    <t>4.8</t>
  </si>
  <si>
    <t>4.9</t>
  </si>
  <si>
    <t>4.10</t>
  </si>
  <si>
    <t>4.11</t>
  </si>
  <si>
    <t>4.12</t>
  </si>
  <si>
    <t>4.13</t>
  </si>
  <si>
    <t>4.14</t>
  </si>
  <si>
    <t>4.15</t>
  </si>
  <si>
    <t>4.16</t>
  </si>
  <si>
    <t>4.17</t>
  </si>
  <si>
    <t>5.1</t>
  </si>
  <si>
    <t>5.2</t>
  </si>
  <si>
    <t>5.3</t>
  </si>
  <si>
    <t>5.4</t>
  </si>
  <si>
    <t>5.5</t>
  </si>
  <si>
    <t>6.1</t>
  </si>
  <si>
    <t>6.2</t>
  </si>
  <si>
    <t>7.1</t>
  </si>
  <si>
    <t>OTROS</t>
  </si>
  <si>
    <t>MEMORIAS DE CALCULO, DOCUMENTACIÓN Y PLANOS AS BUILT DEL SISTEMA</t>
  </si>
  <si>
    <t>ANEXO 3</t>
  </si>
  <si>
    <t>TOTAL ANTES DE IVA</t>
  </si>
  <si>
    <t>FORMULARIO DE EQUIPOS - SEGURIDAD - RACKS</t>
  </si>
  <si>
    <t>FORMULARIO DE INFRAESTRUCTURA FISICA</t>
  </si>
  <si>
    <t>8.1</t>
  </si>
  <si>
    <t>8.2</t>
  </si>
  <si>
    <t xml:space="preserve">RESUMEN PROPUESTA </t>
  </si>
  <si>
    <t>Infraestructura Fisica</t>
  </si>
  <si>
    <t>FORMULARIO DE EQUIPOS, SEGURIDAD Y RACKS</t>
  </si>
  <si>
    <t>2.8</t>
  </si>
  <si>
    <t>2.9</t>
  </si>
  <si>
    <t>2.11</t>
  </si>
  <si>
    <t>2.12</t>
  </si>
  <si>
    <t>2.13</t>
  </si>
  <si>
    <t>2.14</t>
  </si>
  <si>
    <t>2.15</t>
  </si>
  <si>
    <t>Suministro e instalación de Tuberias de cobre entre unidades Condensadoras y Unidades manejadoras del cuarto de Servidores, incluye accesorios, filtros y llaves de paso.</t>
  </si>
  <si>
    <t>Panel Firelite MX1230 O/E  or equivalent listado UL y/o aprobado FM,  para ser utilizado en sistemas de agente limpio Novec 1230 by 3M, incluye control board, plug A/C in de respaldo y gabinete listado O/E,  factory assembled.</t>
  </si>
  <si>
    <t xml:space="preserve">Back up Batteries x clean agent panel 12V 7AMP.                                                      </t>
  </si>
  <si>
    <t>Cilindro para almacenamiento de agente limpio para Novec 1230 marca Minimax (MX) by Viking (VK) or equivalent O/E  con capacidad hasta 140 libras (@25 bar pressure) de agente extintor, incluye el sello de ruptura,  interruptor de baja presión, interruptor de descarga, válvula de descarga MX. O/E</t>
  </si>
  <si>
    <t xml:space="preserve">Novec 1230 by 3M O/E Factory Filled and Pressurized per lb. </t>
  </si>
  <si>
    <t>Manguera Minimax DN 50 de descarga de 2" X 24" x 90° (cilindros 140 lb)</t>
  </si>
  <si>
    <t>Cabeza de control eléctrico (24 VDC) Cilindros 140 lb</t>
  </si>
  <si>
    <t xml:space="preserve">Abrazadera MX clamp braket cilindros 140 lb </t>
  </si>
  <si>
    <t>Kit reset tool para sistema MX 1230 by VK x 140 lb</t>
  </si>
  <si>
    <t>Boquilla de descarga brass nozzle x agente limpio Novec 1230 listada UL  cubrimiento de 180º  1 1/2" marca MX O/E.</t>
  </si>
  <si>
    <t>Campana de alarma de 6" 24V D.C. System S. O/E.</t>
  </si>
  <si>
    <t>Estación Audio – Visual multitonos con número de parte 20-1271 listada UL y/o aprobada por FM, para instalar sobre pared o techo O/E.</t>
  </si>
  <si>
    <t>Estación manual de descarga clean agent marca System Sensor O/E, con número de parte 20-128 listada UL y/o aprobada por FM  O/E.</t>
  </si>
  <si>
    <t>Detector de humo fotoeléctrico/ smoke/ temp System Sensor SY-C2W BA O/E  includ base.</t>
  </si>
  <si>
    <t>Interruptor Switch de aborto tipo invertido con funcion reset Rojo O/E</t>
  </si>
  <si>
    <t>Interruptor Switch de mantenimiento release chck red de descarga agente limpio, listado UL y/o aprobado by Potter O/E</t>
  </si>
  <si>
    <t>Fire cable by Honeywell O/E/ Cable sistema de incendio 2 x 16WAG FPLR UL y/o aprobado por FM, instalado</t>
  </si>
  <si>
    <t>Tuberia SCH 40 en 1 1/2" a  2" acero carbon/ roscada/ accs</t>
  </si>
  <si>
    <t>Tuberia y accesorios conduit emt, diametro 3/4",instalada</t>
  </si>
  <si>
    <t>Punto de instalacion sistema de extincion de incendio</t>
  </si>
  <si>
    <t>Punto de instalacion sistema de detecion de incendio</t>
  </si>
  <si>
    <t>Modulo/board clean agent fire panel communication</t>
  </si>
  <si>
    <t>Modulos/board relays para apagado de A/C y apertura puertas</t>
  </si>
  <si>
    <t>Soportes tuberia (hanger/ Vertical) acero carbon</t>
  </si>
  <si>
    <t>Soportes tuberia (lat/ logitudinal) acero carbon</t>
  </si>
  <si>
    <t>UNID</t>
  </si>
  <si>
    <t>ML</t>
  </si>
  <si>
    <t>GL</t>
  </si>
  <si>
    <t>FL</t>
  </si>
  <si>
    <t>6.3</t>
  </si>
  <si>
    <t>6.4</t>
  </si>
  <si>
    <t>6.5</t>
  </si>
  <si>
    <t>6.6</t>
  </si>
  <si>
    <t>2.16</t>
  </si>
  <si>
    <t>19%</t>
  </si>
  <si>
    <t>UNIVERSIDAD DEL CAUCA</t>
  </si>
  <si>
    <t>PROYECTO DATA CENTER NUEVO - EDIFICIO DE LAS TIC</t>
  </si>
  <si>
    <t>DICIEMBRE DE 2018</t>
  </si>
  <si>
    <t>PROYECTO NUEVO DATA CENTER - EDIFICIO DE LAS TIC</t>
  </si>
  <si>
    <t>FORMULARIO DEL SISTEMA DE DETECCION Y EXTINCION</t>
  </si>
  <si>
    <t>1.12</t>
  </si>
  <si>
    <t>1.13</t>
  </si>
  <si>
    <t>1.14</t>
  </si>
  <si>
    <t>1.15</t>
  </si>
  <si>
    <t>1.16</t>
  </si>
  <si>
    <t>1.17</t>
  </si>
  <si>
    <t>1.18</t>
  </si>
  <si>
    <t>1.19</t>
  </si>
  <si>
    <t>1.20</t>
  </si>
  <si>
    <t>1.22</t>
  </si>
  <si>
    <t>1.23</t>
  </si>
  <si>
    <t>1.24</t>
  </si>
  <si>
    <t>1.25</t>
  </si>
  <si>
    <t>1.26</t>
  </si>
  <si>
    <t>1.27</t>
  </si>
  <si>
    <t>2.17</t>
  </si>
  <si>
    <t>2.18</t>
  </si>
  <si>
    <t>2.19</t>
  </si>
  <si>
    <t>2.20</t>
  </si>
  <si>
    <t>2.22</t>
  </si>
  <si>
    <t>2.23</t>
  </si>
  <si>
    <t>2.24</t>
  </si>
  <si>
    <t>2.25</t>
  </si>
  <si>
    <t>2.26</t>
  </si>
  <si>
    <t>2.27</t>
  </si>
  <si>
    <t>FUSION DE LA FO REDUNDANTES DE INTERCONEXION EDIFICOS</t>
  </si>
  <si>
    <t>5.6</t>
  </si>
  <si>
    <t>5.7</t>
  </si>
  <si>
    <t>5.8</t>
  </si>
  <si>
    <t>Panel Firelite MX1230 O/E  or equivalent listado UL y/o aprobado FM,  para ser utilizado en sistemas de agente limpio Novec 1230 by 3M, incluye control board, plug A/C in de respaldo y gabinete listado O/E,  factory assembled. Con punto de red para monitoreo SNMP, TCP/IP</t>
  </si>
  <si>
    <t>Módulo universal, Categoría 6A, RJ45, 10 Gb/s, 8 posiciones, 8 cables, color negro</t>
  </si>
  <si>
    <t>Panel de distribución modular Mini Com de 24 puertos con placas frontales, de color negro (1UE). Para monitoreo de equipos</t>
  </si>
  <si>
    <t>Cable de cobre Categoría 6A Advanced MaTriX de 4 pares 24 AWG, U/UTP, clasificado baja emisión de humo, sin halógenos (LSZH IEC 60332-1), azul, Euro palet, 1000ft (305m).</t>
  </si>
  <si>
    <t>Bandeja de Fibra Optica sostiene hasta cuatro casetes QuickNet™, paneles para adaptadores FAP o módulos de empalmes FOSM. Versión Open-Access de carcasa FCE1U. Dimensiones: 1,73" de alto x 17,60" de ancho x 16,30” de profundo (43,9mm x 447,0mm x 414,0mm)</t>
  </si>
  <si>
    <t>Bandeja de Fibra Optica sostiene hasta doce cassettes QuickNet™, paneles FAP o FMP. Medidas: 6.62" de alto x 17" de ancho x 16.40" de profundidad (168mm x 432mm x 417mm).</t>
  </si>
  <si>
    <t>Cassette adaptador LC duplex OM4 (50/125µm), 12 fibras, pérdida baja optimizada (Color y manga determinados por el tipo de fibra), Método A estándar</t>
  </si>
  <si>
    <t>Cassette adaptador LC duplex OM4 (50/125µm), 12 fibras, pérdida baja optimizada (Color y manga determinados por el tipo de fibra), Método Modificado A, par volteado</t>
  </si>
  <si>
    <t>OM4 12 fibras, ensamble de cable troncal de diámetro pequeño para interiores, clasificación de halógeno de bajo humo cero, hembra PanMPO a hembra PanMPO, método A, estándar. IL, con el ojo tirando en el extremo A. Los oferentes deben validar la logitud de la troncal a suministrar.</t>
  </si>
  <si>
    <t>Patch Cord en FO OM4 de 2 fibras, con clasificación de cable para distribución vertical (OFNR), dúplex LC a dúplex LC, camisa de 16mm, IL. Longitud a definir</t>
  </si>
  <si>
    <t>Rollos de unión de gancho y bucle de 35', paquetes de 10 rollos, sección transversal estándar.</t>
  </si>
  <si>
    <t xml:space="preserve">El conector de empalme recto con revestimiento en polvo negro mide 1,57" (39,8 mm) de alto y une rápidamente dos conductos Wyr-Grid™ de 8" (203 mm), 12" (305 mm) 18" (457 mm) de ancho. Un tornillo roscado de corte perfora la pintura de secciones adyacentes de conductos para proporcionar una conexión con unión total </t>
  </si>
  <si>
    <t>El conector de empalme de intersección con revestimiento en polvo mide 3,01" (76.4 mm) de alto, 3,30" (81.3 mm) de largo y 1,35" (34,2 mm) de ancho, y une rápidamente los conductos Wyr-Grid™ en todas las intersecciones</t>
  </si>
  <si>
    <t xml:space="preserve">Soporte pared lateral de cierre rápido, con revestimiento en polvo negro Wyr-Grid™, mide 4,0" (102 mm) de alto </t>
  </si>
  <si>
    <t>Tramo de bandeja WYR-GRID de 30 cm ancho X 3 m de largo</t>
  </si>
  <si>
    <t>Rejilla para intersección Wyr-Grid™ con recubrimiento de pintura electrostática de 6" (152mm) de alto que provee 3" (76mm) de control de radio de curvatura y puede ser instalado sin necesidad de cortes o fabricación en las Ts, cruzes, e intersecciones en ángulo recto</t>
  </si>
  <si>
    <t>Soporte con revestimiento en polvo negro mide 2,41" (61,2 mm) de alto, 16,5" (419,1 mm) de largo, 2,04" (51,8 mm) de ancho y 16,5" (419,1 mm) de profundidad. Fue diseñada para sostener un conducto Wyr-Grid™ de 12" (304,8 mm) de ancho desde el techo mediante un par de bajadas de varilla roscada de 1/2" (12 mm)</t>
  </si>
  <si>
    <t>Bajante  tipo cascada de la parte lateral de la bandeja aérea para cables Wyr-Grid™ mantiene el radio de curvatura de 3in (76mm) en cables de fibra óptica, alimentación y datos de cobre desde el lateral del gabinete para cables Wyr-Grid™ hacia abajo</t>
  </si>
  <si>
    <t>Cable CU # 2 AWG Desnudo Marca CENTELSA</t>
  </si>
  <si>
    <t xml:space="preserve">Bandeja para Fibra Optica, 4" x 4" (100mm x 100mm), 6 FT., Color Amarillo.
</t>
  </si>
  <si>
    <t>Cubierta o Tapa para bandeja de fibra 4" x 4"</t>
  </si>
  <si>
    <t>Curva horizontal de 90° desde las vías horizontales rectas.</t>
  </si>
  <si>
    <t>Cubierta o Tapa para curva hoizontal de 90°</t>
  </si>
  <si>
    <t>Bifurcación horizontal de 90° desde las vías horizontales rectas "T" para bandeja de 4" x 4"</t>
  </si>
  <si>
    <t>Tapa para bifurcación horizontal en "T"</t>
  </si>
  <si>
    <t>Acoplamiento preensamblado QuikLock™ de 4in x 4in une rápidamente dos secciones de canales o empalmes para bandeja 4" x 4"</t>
  </si>
  <si>
    <t xml:space="preserve">Unión spill-over para distribución de enrutamiento de la fibra desde la FiberRunner™ hacia los gabinetes ducto 2" x 2" </t>
  </si>
  <si>
    <t>Unión spill-over para distribución de enrutamiento de la fibra desde la FiberRunner™ hacia los gabinetes ducto 4" x 4"</t>
  </si>
  <si>
    <t>A bandeja coplamiento preensamblado une rápidamente dos secciones de canales o empalmes con bisagras bandeja 2" x 2"</t>
  </si>
  <si>
    <t>Enrutador un cable en una pieza de tubo corrugado acanalado de 1,5 (38mm) de diámetro</t>
  </si>
  <si>
    <t>Canal, Bisagra, Pared Ranurada, 4 "x 4", 6 Ft.</t>
  </si>
  <si>
    <t>Enrutador para cable en una o dos piezas de tubo corrugado acanalado de 1,5 (38mm) de diámetro. </t>
  </si>
  <si>
    <t>Tubo acanalado de cableado interno corrugado mide 1.50" (38,1mm) x 10' (3,0m). Es de color amarillo y fabricada con polietileno.</t>
  </si>
  <si>
    <t>Soporte con abrazaderas para sistemas de 6x4 y 4x4 de instalaciones de nuevas varillas roscadas</t>
  </si>
  <si>
    <t>Puerto de descarga electrostática (ESD) de 2 orificios con espaciado entre orificios de 5/8" </t>
  </si>
  <si>
    <t>Pulsera de descarga electrostática (ESD) de tela ajustable con cable en espiral de 6ft (1.82m), conector banana, resistencia de 1 megohm</t>
  </si>
  <si>
    <t>Banda para toma de tierra; 78,70" (2m) de largo; 0,67" (17mm) de ancho; 0,03" (0,76mm) de espesor</t>
  </si>
  <si>
    <t>Puente #10AWG (6mm²), terminal de patilla doblada en el lado de la varilla de conexión a tierra a terminal recta en equipo, suministrado con 0.16 oz. (5cc) de antioxidante y 2 tornillos de formadores de rosca de cada uno #12-24 x 1/2", M6 x 12mm, #10 - 32 x 1/2" y M5 x 12mm.</t>
  </si>
  <si>
    <t>Barraje de tierra para telecomunicaciones de 1/4" x 2" x 12".</t>
  </si>
  <si>
    <t>Soporte de cable auxiliar, 1.63" (41.4mm) de ancho, 3.95" (100.3mm) de altura, 5.22" (132.6mm) de profundidad, suministrado con un tornillo para montaje</t>
  </si>
  <si>
    <t>Tuerca enjaulada de unión verde; incluye 50 tuercas enjauladas de unión n.° 12-24 (panel grueso de 0,06 – 0,11) y 50 tornillos de unión n.° 12-24 x 1/2” con cabeza hexagonal combinada ranurada/Phillips n.° 2 (usar enchufe de 5/16" u 8mm)</t>
  </si>
  <si>
    <t>Gl</t>
  </si>
  <si>
    <t>Cassete de 200 etiquetas de bandera blanca de 1 x 1,5 pulgadas para marcar cables o alambres con un diámetro exterior de 0,12 a 0,20 pulgadas.</t>
  </si>
  <si>
    <t>Cassete para impresión etiqueta laminada</t>
  </si>
  <si>
    <t>Etiqueta tipo bandera color, Blanca Ancho (mm), 76.2 Altura (mm) 12.7. Largo (mm) 127 para identificación cableado datos</t>
  </si>
  <si>
    <t>Etiqueta tipo bandera color, Amarillo Ancho (mm), 76.2 Altura (mm) 12.7. Largo (mm) 127 para identificación cableado eléctrico</t>
  </si>
  <si>
    <t>Certificación de enlaces de Fibra Optica</t>
  </si>
  <si>
    <t>Certificación de enlaces de Cableado Estructurado</t>
  </si>
  <si>
    <t>Kit de etiquetas incluye diez etiquetas impresas (2,75" X 1,38") y diez bridas de unión retardantes de llama. Para Tierras</t>
  </si>
  <si>
    <t>Suministro implementación, integración y puesta a punto del Sistema de administración, gestión y monitoreo del Centro de Datos (DCIM).
El valor aquí establecido debe incluir todos los servicios necesarios para la configuración, arranque y puesta en operación del sistema y sus respectivos contratos de Soporte en sitio con un tiempo de atención de 7x24x4 Horas</t>
  </si>
  <si>
    <t>Sensores de Humedad y Temperatura</t>
  </si>
  <si>
    <t>Sensores de Temperatura</t>
  </si>
  <si>
    <t>Paneles de obturación para gabinetes de 1U de rack para colocación a presión</t>
  </si>
  <si>
    <t>Organizadores de cableado verticales para gabinetes</t>
  </si>
  <si>
    <t>Sistema de Detección-Extinción</t>
  </si>
  <si>
    <t>TOTAL IVA (19%)</t>
  </si>
  <si>
    <t>Unidad modular de distribución de energía con capacidad de 100 kVA, debe incluir transformador de aislamiento, 208:208 V,  debe contemplar minimo 72 polos. Deben permitir monitoreo en protocolos como SNMP, TCP/IP.</t>
  </si>
  <si>
    <t>Rack PDU Vertical monitoreable trifásica, voltaje 208V, con mínimo 18 salidas IEC C-13, 6 IEC C-19 y 5 tomas NEMA 5-20R. Potencia mínima 5kVA se requiere que la toma de conexión sea NEMA L21-30P. Deben permitir monitoreo en protocolos como SNMP, TCP/IP.</t>
  </si>
  <si>
    <t>Rack PDU Vertical monitoreable trifásica, voltaje 208V, con mínimo 30 salidas IEC C-13 y 6 IEC C-19. Potencia mínima 6kVA se requiere que la toma de conexión sea NEMA L21-30P. Deben permitir monitoreo en protocolos como SNMP, TCP/IP.</t>
  </si>
  <si>
    <t>Montaje, programación y puesta en marcha y funcionamiento del sistema de detección y extinción por agente limpio (Novec 1230) O/E para el data center de propiedad de UNIVERSIDAD DEL CAUCA ubicado en Popayan @1.738  msnm.", incluye suministro de materiales, mano de obra, prog,  señalización y capacitación del sistema instalado por Century Fire Intl. en la ciudad de Popayán - Cauca.</t>
  </si>
  <si>
    <t>Fijación de gabinetes de UPS, PDU, Banco Baterias se debe contemplarVarilla HAS Grado B7 HDG 5/8 X 8</t>
  </si>
  <si>
    <t>Suministro e instalación de sellos cortafuegos paso de bandeja para muros de Drywall de acuerdo a la especificación detallada en el anexo técnico.</t>
  </si>
  <si>
    <t>Suministro e instalación de sellos cortafuegos paso de bandejas para muros de concreto de acuerdo a la especificación detallada en el anexo técnico.</t>
  </si>
  <si>
    <t>Suministro e instalación de sellos cortafuegos paso de tuberias para muros de concreto de acuerdo a la especificación detallada en el anexo técnico.</t>
  </si>
  <si>
    <t>Gabinete para Servidores 42U tamaño 600mm ancho x 1070mm profundidad, Color Negro. Debe incluir dedos organizadores verticales posteriores</t>
  </si>
  <si>
    <t>Gabinete para Comunicaciones 42U tamaño 800mm ancho x 1070mm profundidad, Color Negro. Debe incluir dedos organizadores verticales posteriores</t>
  </si>
  <si>
    <t>Cámaras mini domo Marca Axis. Especificar Referencia propuesta debe poseer visión día / noche y sistema de infrarojos</t>
  </si>
  <si>
    <t>Sistema Video Wall de mínimo 4 pantallas Resolución 1920X1080 (16:9) Brillo 700nit Contraste: 4000:1 Características: uso 24 horas/día, Bisel 5.5mm (borde a borde), soporte ACM Entradas: DVI-D, HDMIx2, Display Port 1.2, HDCP 2.2, Stereo mini Jack, RS232C(Stereo), RJ45, USB . Salidas: Display Port, Audio Mini Jack.</t>
  </si>
  <si>
    <t>Lectoras de doble factor de verificación. Compatible con el protocolo NFC debido a que es la tecnologia utilizada por la Universidad en sus tarjetas de acceso a los diferentes edificios, se debe especificar por el proponente la referencia seleccionada.  El sistema debe incluir el software de programación. Se debe incluir dentro de los costos los valores asociados a los electroimanes, el sistema de cierra puertas definidos en el Documento Técnico del proyecto.</t>
  </si>
  <si>
    <t>Sistema de monitoreo de condiciones ambientales el Area de Servidores, debe contemplar monitoreo SNMO, TCP/IP.</t>
  </si>
  <si>
    <t>Instalación del sistema de monitoreo de condiciones ambientales y Software de gestión para el proyecto, se debe incluir dentro de los costos del proyecto el switche dedicado para administración de las señales y el numero de equipos a monitorear. El oferente debe dimensionar este equipo y detallarlo dentro de la oferta. Se debe contemplar  ademas del harware los costos de cableado, canalizaciones, programación etc.</t>
  </si>
  <si>
    <t>Und</t>
  </si>
  <si>
    <t>Switche 48 x 100MBASE-T and 1/10GBASE-T port host interfaces (RJ-45) and up to 6 QSFP+ 10/40 
Gigabit Ethernet fabric interfaces; FCoE support up to 30m with Category 6a and 7 cables</t>
  </si>
  <si>
    <t>Switche n ACI mode*, the Cisco Nexus 93180LC-EX Switch has 24 x 40/50-Gbps Quad Small Form-Factor Pluggable Plus (QSFP+) ports and 6x40/100-Gbps QSFP28 uplink ports. This 1RU switch supports 3.6 Tbps of bandwidth and over 2.6 bpps across 24 fixed 40/50-Gbps QSFP+ ports.</t>
  </si>
  <si>
    <t>Nota: " Para todos los equipos relacionados en el presente documento se deben contemplar: servicios de instalación, configuración, balanceo y puesta en funcionamiento deben ser suministrados directamente por el fabricante.". Se debe especificar en la oferta el cumplimiento de este requisito.</t>
  </si>
  <si>
    <t>Garantía proactiva y reactiva ofrecida por el fabricante  de 3 Años para el Switche. Incluidos todos los componentes, la garantía debe cubrir todo los equipos</t>
  </si>
  <si>
    <t>MIGRACION FISICA DE EQUIPOS ACTIVOS CENTRO DATOS EXITENTES</t>
  </si>
  <si>
    <t>Migración equipos Activos Centro de Datos Principal  ubicado en el Campus FACNED (Facultad de Ciencias Naturales, Exactas y de la Educación)</t>
  </si>
  <si>
    <t xml:space="preserve">Migración equipos Activos Centro de Datos Secundario ubicado en IPET (Instituto de Posgrado en Electrónica y Telecomunicaciones denominado Campus TULCAN). </t>
  </si>
  <si>
    <t xml:space="preserve">Cadena de Custodia para realización de la Migración del Centro de Datos Principal  ubicado en el Campus FACNED (Facultad de Ciencias Naturales, Exactas y de la Educación) </t>
  </si>
  <si>
    <t xml:space="preserve">Cadena de Custodia para realización de la Migración del Centro de Datos Secundario ubicado en IPET (Instituto de Posgrado en Electrónica y Telecomunicaciones denominado Campus TULCAN) </t>
  </si>
  <si>
    <t>FORMULARIO INFRAESTRUCTURA ELECTRICA</t>
  </si>
  <si>
    <t>ITEM</t>
  </si>
  <si>
    <t>DESCRIPCIÓN</t>
  </si>
  <si>
    <t>UND.</t>
  </si>
  <si>
    <t>CANT.</t>
  </si>
  <si>
    <t>Suministro e instalación de circuito eléctrico en cable de cobre THHN THWN 2CT 90 °C; incluye terminales de ponchar estañados, marquillas de circuito, cinta 3M, termoencogible de colores, conexión a breakers y a equipos para:</t>
  </si>
  <si>
    <t>Circuito para alimentación de entrada UPS A 3x(1#350 KCM)+1#350 KCM+1#2 AWG desde  desde TRANSFORMADOR DE AISLAMIENTO hasta bornes de conexión de UPS, canalizado en bandeja portacable tipo malla 54x500 mm a una altura máxima de 3 metros.</t>
  </si>
  <si>
    <t>Circuito para alimentación de transformador de aislamiento "T. TRAFO UPS A" 3x(1#350 KCM)+1#350 KCM+1#2 AWG desde TGDA hasta bornes de conexión del transformador, canalizado en bandeja portacable tipo malla 54x500 mm a una altura máxima de 3 metros.</t>
  </si>
  <si>
    <t>Circuito alimentador eléctrico en 3#8 AWG + 1#12 (T) AWG desde "TGDA 220V"  hasta punto de conexión Lado A Manejadra AA precisión 2, canalizado en bandeja portacable tipo malla 54x500 mm a una altura máxima de 3 metros.</t>
  </si>
  <si>
    <t>Circuito alimentador eléctrico en  3#8 AWG + 1#12 (T) AWG desde "TGDA 220V"  hasta punto de conexión Lado A Manejadra AA precisión 8, canalizado en bandeja portacable tipo malla 54x500 mm a una altura máxima de 3 metros.</t>
  </si>
  <si>
    <t>Circuito alimentador eléctrico en cable de cobre encauchetado apto para instalación en bandeja 4X12 AWG desde "TGDA 220V"  hasta punto de conexión Lado A Condensadora AA precisión 2, canalizado en bandeja portacable tipo malla 54x500 mm y tubería IMC.</t>
  </si>
  <si>
    <t>Circuito alimentador eléctrico en cable de cobre encauchetado apto para instalación en bandeja 4X12 AWG desde "TGDA 220V"  hasta punto de conexión Lado A Condensadora AA precisión 8, canalizado en bandeja portacable tipo malla 54x500 mm y tubería IMC.</t>
  </si>
  <si>
    <t>Circuito alimentador eléctrico en cable de cobre encauchetado apto para instalación en bandeja 3X10 AWG desde "TGDA 220V" hasta punto de conexión Lado A AA 1, canalizado en bandeja portacable tipo malla 54x500 mm a una altura máxima de 3 metros.</t>
  </si>
  <si>
    <t>Circuito alimentador eléctrico en cable de cobre encauchetado apto para instalación en bandeja 3X10 AWG desde "TGDA 220V" hasta punto de conexión Lado A AA 3, canalizado en bandeja portacable tipo malla 54x500 mm a una altura máxima de 3 metros.</t>
  </si>
  <si>
    <t>Circuito alimentador eléctrico en cable de cobre encauchetado apto para instalación en bandeja 3X10 AWG desde "TGDA 220V" hasta punto de conexión Lado A AA 4, canalizado en bandeja portacable tipo malla 54x500 mm a una altura máxima de 3 metros.</t>
  </si>
  <si>
    <t>Circuito alimentador eléctrico en cable de cobre encauchetado apto para instalación en bandeja 3X10 AWG desde "TGDA 220V" hasta punto de conexión Lado A AA 5, canalizado en bandeja portacable tipo malla 54x500 mm a una altura máxima de 3 metros.</t>
  </si>
  <si>
    <t>Circuito alimentador eléctrico en cable de cobre encauchetado apto para instalación en bandeja 3X10 AWG desde "TGDA 220V" hasta punto de conexión Lado A AA 6, canalizado en bandeja portacable tipo malla 54x500 mm a una altura máxima de 3 metros.</t>
  </si>
  <si>
    <t>Circuito alimentador eléctrico en cable de cobre encauchetado apto para instalación en bandeja 3X10 AWG desde "TGDA 220V" hasta punto de conexión Lado A AA 7, canalizado en bandeja portacable tipo malla 54x500 mm a una altura máxima de 3 metros.</t>
  </si>
  <si>
    <t>Circuito alimentador eléctrico en cable de cobre encauchetado apto para instalación en bandeja 3X12 AWG desde "TGDA 220V" hasta punto de conexión LADO A condensadora AA 1, canalizado en bandeja portacable tipo malla 54x500 mm y tubería IMC.</t>
  </si>
  <si>
    <t>Circuito alimentador eléctrico en cable de cobre encauchetado apto para instalación en bandeja 3X12 AWG desde "TGDA 220V" hasta punto de conexión LADO A condensadora AA 3, canalizado en bandeja portacable tipo malla 54x500 mm y tubería IMC.</t>
  </si>
  <si>
    <t>Circuito alimentador eléctrico en cable de cobre encauchetado apto para instalación en bandeja 3X12 AWG desde "TGDA 220V" hasta punto de conexión LADO A condensadora AA 4, canalizado en bandeja portacable tipo malla 54x500 mm y tubería IMC.</t>
  </si>
  <si>
    <t>Circuito alimentador eléctrico en cable de cobre encauchetado apto para instalación en bandeja 3X12 AWG desde "TGDA 220V" hasta punto de conexión LADO A condensadora AA 5, canalizado en bandeja portacable tipo malla 54x500 mm y tubería IMC.</t>
  </si>
  <si>
    <t>Circuito alimentador eléctrico en cable de cobre encauchetado apto para instalación en bandeja 3X12 AWG desde "TGDA 220V" hasta punto de conexión LADO A condensadora AA 6, canalizado en bandeja portacable tipo malla 54x500 mm y tubería IMC.</t>
  </si>
  <si>
    <t>Circuito alimentador eléctrico en cable de cobre encauchetado apto para instalación en bandeja 3X12 AWG desde "TGDA 220V" hasta punto de conexión LADO A condensadora AA 7, canalizado en bandeja portacable tipo malla 54x500 mm y tubería IMC.</t>
  </si>
  <si>
    <t>Circuito alimentador eléctrico en cable de cobre encauchetado apto para instalación en bandeja 3X12 AWG desde "TGDA 220V" hasta punto de conexión AA minisplit cuarto eléctrico.</t>
  </si>
  <si>
    <t>1.21</t>
  </si>
  <si>
    <t>Circuito para alimentación de entrada UPS B 3x(1#350 KCM)+1#350 KCM+1#2 AWG desde  desde TRANSFORMADOR DE AISLAMIENTO hasta bornes de conexión de UPS, canalizado en bandeja portacable tipo malla 54x500 mm a una altura máxima de 3 metros.</t>
  </si>
  <si>
    <t>Circuito para alimentación de transformador de aislamiento "T. TRAFO UPS B" 3x(1#350 KCM)+1#350 KCM+1#2 AWG desde TGDB hasta bornes de conexión del transformador, canalizado en bandeja portacable tipo malla 54x500 mm a una altura máxima de 3 metros.</t>
  </si>
  <si>
    <t>Circuito alimentador eléctrico en cable de cobre encauchetado apto para instalación en bandeja 4X12 AWG desde "TGDB 220V"  hasta punto de conexión LADO B Condensadora AA precisión 2, canalizado en bandeja portacable tipo malla 54x500 mm y tubería IMC.</t>
  </si>
  <si>
    <t>Circuito alimentador eléctrico en cable de cobre encauchetado apto para instalación en bandeja 4X12 AWG desde "TGDB 220V"  hasta punto de conexión LADO B Condensadora AA precisión 8, canalizado en bandeja portacable tipo malla 54x500 mm y tubería IMC.</t>
  </si>
  <si>
    <t>Circuito alimentador eléctrico en cable de cobre encauchetado apto para instalación en bandeja 3X10 AWG desde "TGDB 220V" hasta punto de conexión LADO B AA 1, canalizado en bandeja portacable tipo malla 54x500 mm a una altura máxima de 3 metros.</t>
  </si>
  <si>
    <t>1.28</t>
  </si>
  <si>
    <t>Circuito alimentador eléctrico en cable de cobre encauchetado apto para instalación en bandeja 3X10 AWG desde "TGDB 220V" hasta punto de conexión LADO B AA 3, canalizado en bandeja portacable tipo malla 54x500 mm a una altura máxima de 3 metros.</t>
  </si>
  <si>
    <t>1.29</t>
  </si>
  <si>
    <t>Circuito alimentador eléctrico en cable de cobre encauchetado apto para instalación en bandeja 3X10 AWG desde "TGDB 220V" hasta punto de conexión LADO B AA 4, canalizado en bandeja portacable tipo malla 54x500 mm a una altura máxima de 3 metros.</t>
  </si>
  <si>
    <t>1.30</t>
  </si>
  <si>
    <t>Circuito alimentador eléctrico en cable de cobre encauchetado apto para instalación en bandeja 3X10 AWG desde "TGDB 220V" hasta punto de conexión LADO B AA 5, canalizado en bandeja portacable tipo malla 54x500 mm a una altura máxima de 3 metros.</t>
  </si>
  <si>
    <t>1.31</t>
  </si>
  <si>
    <t>Circuito alimentador eléctrico en cable de cobre encauchetado apto para instalación en bandeja 3X10 AWG desde "TGDB 220V" hasta punto de conexión LADO B AA 6, canalizado en bandeja portacable tipo malla 54x500 mm a una altura máxima de 3 metros.</t>
  </si>
  <si>
    <t>1.32</t>
  </si>
  <si>
    <t>Circuito alimentador eléctrico en cable de cobre encauchetado apto para instalación en bandeja 3X10 AWG desde "TGDB 220V" hasta punto de conexión LADO B AA 7, canalizado en bandeja portacable tipo malla 54x500 mm a una altura máxima de 3 metros.</t>
  </si>
  <si>
    <t>1.33</t>
  </si>
  <si>
    <t>Circuito alimentador eléctrico en cable de cobre encauchetado apto para instalación en bandeja 3X12 AWG desde "TGDB 220V" hasta punto de conexión LADO B condensadora AA 1, canalizado en bandeja portacable tipo malla 54x500 mm y tubería IMC.</t>
  </si>
  <si>
    <t>1.34</t>
  </si>
  <si>
    <t>Circuito alimentador eléctrico en cable de cobre encauchetado apto para instalación en bandeja 3X12 AWG desde "TGDB 220V" hasta punto de conexión LADO B condensadora AA 3, canalizado en bandeja portacable tipo malla 54x500 mm y tubería IMC.</t>
  </si>
  <si>
    <t>1.35</t>
  </si>
  <si>
    <t>Circuito alimentador eléctrico en cable de cobre encauchetado apto para instalación en bandeja 3X12 AWG desde "TGDB 220V" hasta punto de conexión LADO B condensadora AA 4, canalizado en bandeja portacable tipo malla 54x500 mm y tubería IMC.</t>
  </si>
  <si>
    <t>1.36</t>
  </si>
  <si>
    <t>Circuito alimentador eléctrico en cable de cobre encauchetado apto para instalación en bandeja 3X12 AWG desde "TGDB 220V" hasta punto de conexión LADO B condensadora AA 5, canalizado en bandeja portacable tipo malla 54x500 mm y tubería IMC.</t>
  </si>
  <si>
    <t>1.37</t>
  </si>
  <si>
    <t>Circuito alimentador eléctrico en cable de cobre encauchetado apto para instalación en bandeja 3X12 AWG desde "TGDB 220V" hasta punto de conexión LADO B condensadora AA 6, canalizado en bandeja portacable tipo malla 54x500 mm y tubería IMC.</t>
  </si>
  <si>
    <t>1.38</t>
  </si>
  <si>
    <t>Circuito alimentador eléctrico en cable de cobre encauchetado apto para instalación en bandeja 3X12 AWG desde "TGDB 220V" hasta punto de conexión LADO B condensadora AA 7, canalizado en bandeja portacable tipo malla 54x500 mm y tubería IMC.</t>
  </si>
  <si>
    <t>1.39</t>
  </si>
  <si>
    <t>Circuito alimentador eléctrico en cable de cobre encauchetado apto para instalación en bandeja 4X12 AWG + 1# 12 AWG (T) desde "PDU A" hasta punto de conexión LADO A GABINETE 1, canalizado en bandeja portacable tipo malla 54x500 mm y tubería IMC.</t>
  </si>
  <si>
    <t>1.40</t>
  </si>
  <si>
    <t>Circuito alimentador eléctrico en cable de cobre encauchetado apto para instalación en bandeja 4X12 AWG + 1# 12 AWG (T) desde "PDU A" hasta punto de conexión LADO A GABINETE 2, canalizado en bandeja portacable tipo malla 54x500 mm y tubería IMC.</t>
  </si>
  <si>
    <t>1.41</t>
  </si>
  <si>
    <t>Circuito alimentador eléctrico en cable de cobre encauchetado apto para instalación en bandeja 4X12 AWG + 1# 12 AWG (T) desde "PDU A" hasta punto de conexión LADO A GABINETE 3, canalizado en bandeja portacable tipo malla 54x500 mm y tubería IMC.</t>
  </si>
  <si>
    <t>1.42</t>
  </si>
  <si>
    <t>Circuito alimentador eléctrico en cable de cobre encauchetado apto para instalación en bandeja 4X12 AWG + 1# 12 AWG (T) desde "PDU A" hasta punto de conexión LADO A GABINETE 4, canalizado en bandeja portacable tipo malla 54x500 mm y tubería IMC.</t>
  </si>
  <si>
    <t>1.43</t>
  </si>
  <si>
    <t>Circuito alimentador eléctrico en cable de cobre encauchetado apto para instalación en bandeja 4X12 AWG + 1# 12 AWG (T) desde "PDU A" hasta punto de conexión LADO A GABINETE 5, canalizado en bandeja portacable tipo malla 54x500 mm y tubería IMC.</t>
  </si>
  <si>
    <t>1.44</t>
  </si>
  <si>
    <t>Circuito alimentador eléctrico en cable de cobre encauchetado apto para instalación en bandeja 4X12 AWG + 1# 12 AWG (T) desde "PDU A" hasta punto de conexión LADO A GABINETE 6, canalizado en bandeja portacable tipo malla 54x500 mm y tubería IMC.</t>
  </si>
  <si>
    <t>1.45</t>
  </si>
  <si>
    <t>Circuito alimentador eléctrico en cable de cobre encauchetado apto para instalación en bandeja 4X12 AWG + 1# 12 AWG (T) desde "PDU A" hasta punto de conexión LADO A GABINETE 7, canalizado en bandeja portacable tipo malla 54x500 mm y tubería IMC.</t>
  </si>
  <si>
    <t>1.46</t>
  </si>
  <si>
    <t>Circuito alimentador eléctrico en cable de cobre encauchetado apto para instalación en bandeja 4X12 AWG + 1# 12 AWG (T) desde "PDU A" hasta punto de conexión LADO A GABINETE 8, canalizado en bandeja portacable tipo malla 54x500 mm y tubería IMC.</t>
  </si>
  <si>
    <t>1.47</t>
  </si>
  <si>
    <t>Circuito alimentador eléctrico en cable de cobre encauchetado apto para instalación en bandeja 4X12 AWG + 1# 12 AWG (T) desde "PDU A" hasta punto de conexión LADO A GABINETE 9, canalizado en bandeja portacable tipo malla 54x500 mm y tubería IMC.</t>
  </si>
  <si>
    <t>1.48</t>
  </si>
  <si>
    <t>Circuito alimentador eléctrico en cable de cobre encauchetado apto para instalación en bandeja 4X12 AWG + 1# 12 AWG (T) desde "PDU A" hasta punto de conexión LADO A GABINETE 10, canalizado en bandeja portacable tipo malla 54x500 mm y tubería IMC.</t>
  </si>
  <si>
    <t>1.49</t>
  </si>
  <si>
    <t>Circuito alimentador eléctrico en cable de cobre encauchetado apto para instalación en bandeja 4X12 AWG + 1# 12 AWG (T) desde "PDU A" hasta punto de conexión LADO A GABINETE 11, canalizado en bandeja portacable tipo malla 54x500 mm y tubería IMC.</t>
  </si>
  <si>
    <t>1.50</t>
  </si>
  <si>
    <t>Circuito alimentador eléctrico en cable de cobre encauchetado apto para instalación en bandeja 4X12 AWG + 1# 12 AWG (T) desde "PDU A" hasta punto de conexión LADO A BLADE 1 GABINETE 11, canalizado en bandeja portacable tipo malla 54x500 mm y tubería IMC.</t>
  </si>
  <si>
    <t>1.51</t>
  </si>
  <si>
    <t>Circuito alimentador eléctrico en cable de cobre encauchetado apto para instalación en bandeja 4X12 AWG + 1# 12 AWG (T) desde "PDU A" hasta punto de conexión LADO A BLADE 2 GABINETE 12, canalizado en bandeja portacable tipo malla 54x500 mm y tubería IMC.</t>
  </si>
  <si>
    <t>1.52</t>
  </si>
  <si>
    <t>Circuito alimentador eléctrico en cable de cobre encauchetado apto para instalación en bandeja 4X12 AWG + 1# 12 AWG (T) desde "PDU A" hasta punto de conexión LADO A GABINETE 13, canalizado en bandeja portacable tipo malla 54x500 mm y tubería IMC.</t>
  </si>
  <si>
    <t>1.53</t>
  </si>
  <si>
    <t>Circuito alimentador eléctrico en cable de cobre encauchetado apto para instalación en bandeja 4X12 AWG + 1# 12 AWG (T) desde "PDU A" hasta punto de conexión LADO A BLADE 3 GABINETE 14, canalizado en bandeja portacable tipo malla 54x500 mm y tubería IMC.</t>
  </si>
  <si>
    <t>1.54</t>
  </si>
  <si>
    <t>Circuito alimentador eléctrico en cable de cobre encauchetado apto para instalación en bandeja 4X12 AWG + 1# 12 AWG (T) desde "PDU B" hasta punto de conexión LADO B GABINETE 1, canalizado en bandeja portacable tipo malla 54x500 mm y tubería IMC.</t>
  </si>
  <si>
    <t>1.55</t>
  </si>
  <si>
    <t>Circuito alimentador eléctrico en cable de cobre encauchetado apto para instalación en bandeja 4X12 AWG + 1# 12 AWG (T) desde "PDU B" hasta punto de conexión LADO B GABINETE 2, canalizado en bandeja portacable tipo malla 54x500 mm y tubería IMC.</t>
  </si>
  <si>
    <t>1.56</t>
  </si>
  <si>
    <t>Circuito alimentador eléctrico en cable de cobre encauchetado apto para instalación en bandeja 4X12 AWG + 1# 12 AWG (T) desde "PDU B" hasta punto de conexión LADO B GABINETE 3, canalizado en bandeja portacable tipo malla 54x500 mm y tubería IMC.</t>
  </si>
  <si>
    <t>1.57</t>
  </si>
  <si>
    <t>Circuito alimentador eléctrico en cable de cobre encauchetado apto para instalación en bandeja 4X12 AWG + 1# 12 AWG (T) desde "PDU B" hasta punto de conexión LADO B GABINETE 4, canalizado en bandeja portacable tipo malla 54x500 mm y tubería IMC.</t>
  </si>
  <si>
    <t>1.58</t>
  </si>
  <si>
    <t>Circuito alimentador eléctrico en cable de cobre encauchetado apto para instalación en bandeja 4X12 AWG + 1# 12 AWG (T) desde "PDU B" hasta punto de conexión LADO B GABINETE 5, canalizado en bandeja portacable tipo malla 54x500 mm y tubería IMC.</t>
  </si>
  <si>
    <t>1.59</t>
  </si>
  <si>
    <t>Circuito alimentador eléctrico en cable de cobre encauchetado apto para instalación en bandeja 4X12 AWG + 1# 12 AWG (T) desde "PDU B" hasta punto de conexión LADO B GABINETE 6, canalizado en bandeja portacable tipo malla 54x500 mm y tubería IMC.</t>
  </si>
  <si>
    <t>1.60</t>
  </si>
  <si>
    <t>Circuito alimentador eléctrico en cable de cobre encauchetado apto para instalación en bandeja 4X12 AWG + 1# 12 AWG (T) desde "PDU B" hasta punto de conexión LADO B GABINETE 7, canalizado en bandeja portacable tipo malla 54x500 mm y tubería IMC.</t>
  </si>
  <si>
    <t>1.61</t>
  </si>
  <si>
    <t>Circuito alimentador eléctrico en cable de cobre encauchetado apto para instalación en bandeja 4X12 AWG + 1# 12 AWG (T) desde "PDU B" hasta punto de conexión LADO B GABINETE 8, canalizado en bandeja portacable tipo malla 54x500 mm y tubería IMC.</t>
  </si>
  <si>
    <t>1.62</t>
  </si>
  <si>
    <t>Circuito alimentador eléctrico en cable de cobre encauchetado apto para instalación en bandeja 4X12 AWG + 1# 12 AWG (T) desde "PDU B" hasta punto de conexión LADO B GABINETE 9, canalizado en bandeja portacable tipo malla 54x500 mm y tubería IMC.</t>
  </si>
  <si>
    <t>1.63</t>
  </si>
  <si>
    <t>Circuito alimentador eléctrico en cable de cobre encauchetado apto para instalación en bandeja 4X12 AWG + 1# 12 AWG (T) desde "PDU B" hasta punto de conexión LADO B GABINETE 10, canalizado en bandeja portacable tipo malla 54x500 mm y tubería IMC.</t>
  </si>
  <si>
    <t>1.64</t>
  </si>
  <si>
    <t>Circuito alimentador eléctrico en cable de cobre encauchetado apto para instalación en bandeja 4X12 AWG + 1# 12 AWG (T) desde "PDU B" hasta punto de conexión LADO B GABINETE 11, canalizado en bandeja portacable tipo malla 54x500 mm y tubería IMC.</t>
  </si>
  <si>
    <t>1.65</t>
  </si>
  <si>
    <t>Circuito alimentador eléctrico en cable de cobre encauchetado apto para instalación en bandeja 4X12 AWG + 1# 12 AWG (T) desde "PDU B" hasta punto de conexión LADO B BLADE 1 GABINETE 11, canalizado en bandeja portacable tipo malla 54x500 mm y tubería IMC.</t>
  </si>
  <si>
    <t>1.66</t>
  </si>
  <si>
    <t>Circuito alimentador eléctrico en cable de cobre encauchetado apto para instalación en bandeja 4X12 AWG + 1# 12 AWG (T) desde "PDU B" hasta punto de conexión LADO B BLADE 2 GABINETE 12, canalizado en bandeja portacable tipo malla 54x500 mm y tubería IMC.</t>
  </si>
  <si>
    <t>1.67</t>
  </si>
  <si>
    <t>Circuito alimentador eléctrico en cable de cobre encauchetado apto para instalación en bandeja 4X12 AWG + 1# 12 AWG (T) desde "PDU B" hasta punto de conexión LADO B GABINETE 13, canalizado en bandeja portacable tipo malla 54x500 mm y tubería IMC.</t>
  </si>
  <si>
    <t>1.68</t>
  </si>
  <si>
    <t>Circuito alimentador eléctrico en cable de cobre encauchetado apto para instalación en bandeja 4X12 AWG + 1# 12 AWG (T) desde "PDU B" hasta punto de conexión LADO B BLADE 3 GABINETE 14, canalizado en bandeja portacable tipo malla 54x500 mm y tubería IMC.</t>
  </si>
  <si>
    <t>Suministro e instalación de salidas eléctricas REGULADA doble sobrepuesta en pared 120V 15A con tierra Aislada color naranja. Incluye: Caja FS, tomacorriente doble, tapa para tomacorriente doble, marquillas, conectores y demas accesorios de montaje</t>
  </si>
  <si>
    <t>UND</t>
  </si>
  <si>
    <t>Suministro e instalación de cable de cobre triplex trenzado 3x12 AWG para cableado de tomas eléctricos normales, regulados y salidas de iluminación normal y de emergencia.</t>
  </si>
  <si>
    <t>Suministro e instalación de LÁMPARA PANEL LED 605x605 MAX 50W. Incluye cola de cable encauchetado 3x14 + clavija para conexión a tomacorriente</t>
  </si>
  <si>
    <t>VARIOS</t>
  </si>
  <si>
    <t>Suministro e instalación de cable de cobre desnudo 6 AWG para puesta a tierra de bandeja portacable. Inclue conectores tipo perro o similar para puesta a tierra de bandeja.</t>
  </si>
  <si>
    <t>Suministro e instalación de bandeja portacables de 500X54 mm tipo malla ; incluye accesorios de fijación y soportería tipo columpio con varilla roscada 3/8" y canal estructural ranurado 4x4, marcación cada 1.5m con marquillas en acrílico.</t>
  </si>
  <si>
    <t xml:space="preserve">Suministro e instalación de barraje TGMB  1/4" x 4" x 12" </t>
  </si>
  <si>
    <t>Las acometidas electricas definidas en este cuadro de cantidades deben ser calculadas y ajustadas por cada proponente. Debido a que depender el cableado de la potencia de los aires acondicionados y de las luminarias seleccionadas para el proyecto. Por lo que es responsabilidad del los oferentes ajustar los materiales y cantidades.</t>
  </si>
  <si>
    <t>Infraestructura Eléctrica</t>
  </si>
  <si>
    <t>Cilindro para almacenamiento de agente limpio para Novec 1230 marca Minimax (MXFP) by Viking (VK) or equivalent O/E  con capacidad hasta 280 libras (@25 bar pressure) de agente extintor, incluye el sello de ruptura,  interruptor de baja presión, interruptor de descarga, válvula de descarga MX. O/E.</t>
  </si>
  <si>
    <t>Manguera Minimax DN 50 de descarga de 1 1/2" X 24" x 90° (cilindros 280 a 390 lb)</t>
  </si>
  <si>
    <t>Garantía extendida CFI doce (12) meses adicionales a la garantía de fabrica original (12 M)</t>
  </si>
  <si>
    <t xml:space="preserve">Adaptador de cubierta engancha en la base del canal </t>
  </si>
  <si>
    <t>Servicio configuración switches</t>
  </si>
  <si>
    <t>Sistema de grabación NVR para minimo 12 canales, debe incluir el switche PoE para facidad de la administración. Se debe especificar marca propuesta, y anexar compatibilidad con el fabricantes de las cámaras si incluye un sistema de grabación de diferente marca de las cámaras. Incluye Switche de administración</t>
  </si>
  <si>
    <t>En el suministro del Software para administración, programación para el sistema de control de acceso. Se debe incluir dentro de los costos  asociados a instalación física de las lectoras, tuberías canalizaciones, cableado, etc,. Ademas la programación y puesta en servicio del sistema. Incluyendo capacitación al personal de la Universidad de acuerdo a las especificaciones detalladas en el documento tecnico. Incluye programación.</t>
  </si>
  <si>
    <t>Instalación, cableado, canalizaciones y demas elementos requeridos para dejar operativo y en funcionamiento el sistema de Video Wall  a suministrar dentro del alcance del proyecto debera ser contemplado por el oferente.Pulsadores de proximidad.</t>
  </si>
  <si>
    <t>Fijación de gabinetes de servidores y comunicaciones, aires acondicionados se debe contemplar varilla HAS Grado B7 HDG 1/2 X 6 1/2 4 por equipo.</t>
  </si>
  <si>
    <t>TABLERO TGDA 220V. Suministro, puesta en sitio y anclaje de tablero con certificación RETIE 2013,  fabricados en lamina CR, aptos para trabajo interior, del tipo autosoportado (En la ingenieria de detalle del oferente seleccionado se definiran  las dimensiones exactas), apto para recibir cableados eléctricos o circuitos alimentadores por la parte superior con bandeja portacable e inferior mediante cárcamo.
* Analizador de Redes PM820, el cual debe tomar las señales necesarias para gestionar y mostrar parámetros eléctricos de la barra principal del tablero donde visualizará  medidas, alarmas e información de funcionamiento, instalada sobre la puerta del tablero, debe incluir todos los elementos necesarios para su correcta instalacion y funcionamiento como CT´s, marquillas, señalización, configuración. Incluye Transformador de Aislamiento de 125kVA Factor K13
* Listado de interruptores de acuerdo a diagrama unifilar adjunto
* Barrajes en cobre electrolítico con densidad de 1000 A/in2 para fases neutro y tierra, el neutro al 100% de capacidad de las fases debidamente marcados y protegidos con termoencogible de colores. Esto aplica para todos los barrajes (principales y de distribución del tablero).
* Sistemas de protección contra sobretensiones (DPS) de acuerdo a diagrama unifilar</t>
  </si>
  <si>
    <t>TABLERO TGDB 220V. Suministro, puesta en sitio y anclaje de tablero con certificación RETIE 2013,  fabricados en lamina CR, aptos para trabajo interior, del tipo autosoportado (En la ingenieria de detalle del oferente seleccionado se definiran  las dimensiones exactas), apto para recibir cableados eléctricos o circuitos alimentadores por la parte superior con bandeja portacable e inferior mediante cárcamo.
* Analizador de Redes PM820, el cual debe tomar las señales necesarias para gestionar y mostrar parámetros eléctricos de la barra principal del tablero donde visualizará  medidas, alarmas e información de funcionamiento, instalada sobre la puerta del tablero, debe incluir todos los elementos necesarios para su correcta instalacion y funcionamiento como CT´s, marquillas, señalización, configuración.  Incluye Transformador de Aislamiento de 125kVA Factor K13
* Listado de interruptores de acuerdo a diagrama unifilar adjunto
* Barrajes en cobre electrolítico con densidad de 1000 A/in2 para fases neutro y tierra, el neutro al 100% de capacidad de las fases debidamente marcados y protegidos con termoencogible de colores. Esto aplica para todos los barrajes (principales y de distribución del tablero).
* Sistemas de protección contra sobretensiones (DPS) de acuerdo a diagrama unifilar</t>
  </si>
  <si>
    <t>Suministro e instalación de LÁMPARA DE EMERGENCIA LED - Incluye cola de cable encauchetado 3x14 + clavija para conexión a tomacorriente</t>
  </si>
  <si>
    <t>Suministro e instalación de LÁMPARA DE EMERGENCIA SALIDA  300x45x185. Incluye cola de cable encauchetado 3x14 + clavija para conexión a tomacorriente</t>
  </si>
  <si>
    <t>Suministro e instalación de INTERRUPTOR TRIPLE sobrepuesto en pared 120V 15A para sistema de iluminación normal. Incluye: Caja FS, interruptor, tapa para interruptor, marquillas, conectores y demas accesorios de montaje</t>
  </si>
  <si>
    <t>Suministro e instalación de INTERRUPTOR DOBLE sobrepuesto en pared 120V 15A para sistema de iluminación normal. Incluye: Caja FS, interruptor, tapa para interruptor, marquillas, conectores y demas accesorios de montaje</t>
  </si>
  <si>
    <t>Suministro e instalación de salidas eléctricas doble sobrepuesta en pared 120V 15A para sistema de iluminación normal, iluminación de emergencia y tomas. Incluye: Caja FS, tomacorriente doble, tapa para tomacorriente doble, marquillas, conectores y demas accesorios de montaje</t>
  </si>
  <si>
    <t xml:space="preserve">Sistema de BYPASS para Aires acondicionados y condensadoras </t>
  </si>
  <si>
    <t>MIGRACION FISICA DE EQUIPOS ACTIVOS</t>
  </si>
  <si>
    <t>Sistema de Cerramiento Pasillo Caliente</t>
  </si>
  <si>
    <t>9.2</t>
  </si>
  <si>
    <t>RACK ATS, 230V, mínimo 15A, L5-15 IN, (10) 5-15R OUT. Deben permitir monitoreo en protocolos como SNMP, TCP/IP. En este cuadro el oferente debe especificar la capacidad del ATS ofertado, referencia y la marca del fabricante.</t>
  </si>
  <si>
    <t>Sistema de aire acondicionado de confort para el Cuarto eléctrico, la unidade deben ser tipo industrial de trabajo continuo. Se debe de acuerdo a la disipación de los tableros definir la capacidad de los equipos y deben entregar calculos de disipación; los equipos a suministrar deben trabajar de manera alternada y deben permitir monitoreo en protocolos como SNMP, TCP/IP.. Configuración del sistema N.
El valor aquí mencionado debe tener asociados todos los servicios necesarios para el ensamble, arranque y puesta en operación del equipo y sus respectivos contratos de Soporte en sitio con un tiempo de atención de 7x24x365 Días con tiempo de atención 4 Horas</t>
  </si>
  <si>
    <t xml:space="preserve">Valor Total </t>
  </si>
  <si>
    <t>SISTEMA EQUIPOS ACTIVOS</t>
  </si>
  <si>
    <t xml:space="preserve">Desmonte de la Estructura metálica y puertas en Vidrio Templado incluye retiro y ubicación donde la Universidad lo defina. </t>
  </si>
  <si>
    <t>M</t>
  </si>
  <si>
    <t>Suministro e instalación de piso antiestático color Gris Claro, Marca Tarkett referencia IQ Toro. Se debe contemplar instalación con fleje de cobre en cuadratura de 60 x 60cm. Ver Anexo Técnico</t>
  </si>
  <si>
    <t>M²</t>
  </si>
  <si>
    <t>Suministro e instalación de Media para Piso Antiestático Altura 7cm</t>
  </si>
  <si>
    <t>Suministro e Instalación de muro cortafuego una hora en panel de 16mm Gyplac 2 caras, con sus respectivos tratamientos y acabados, incluye pintura a dos capas con pintura Koraza 10. El oferente a participar debera entregar como mínimo una certifiación de construcción en muros cortafuegos de 60 minutos de contención. Iincluye carteras para vigas IP en el cielo del área de servidores.</t>
  </si>
  <si>
    <t xml:space="preserve">Construcción de carteras pasa muros en panel de 16mm GYPLAC, con especificación de una (1) hora de contencion al fuego. </t>
  </si>
  <si>
    <t xml:space="preserve">Suministro e Instalación de Frescasa de 3 1/2" sin papel. </t>
  </si>
  <si>
    <t>Construcción de pasamuros en muros de ladrillo. Incluye cortes, resane y pintura con Koraza 10. Se debe hacer corrección al interior del muro que da al exterior en el cuarto eléctiroc para evitar filtraciones.</t>
  </si>
  <si>
    <t>Sellado perforacion losa circular de 3". El oferente debe entrega la forma constructiva de cierre planificado para aprobación por parte de la Universidad.</t>
  </si>
  <si>
    <t>Construcción de doble muros cortafuegos para aislamiento del buitrón para ingreso del cableado.</t>
  </si>
  <si>
    <t>Resane y pintura a dos manos de muros internos, externos en mampostería.</t>
  </si>
  <si>
    <t>Suministro y aplicación de pintura a tres manos con pintura Koraza 10, Para el cielo raso el área de Servidores. Ver anexo técnico.</t>
  </si>
  <si>
    <t xml:space="preserve">Suministro e instalación de sellador de Silicona Cortafuego color rojo para reparar cierre de muros internos del área de Servidores. el producto debe cumplir con: (Se debe enviar ficha tecnica para aprobación antes de aplicarlo):
Densidad (approx.) 1400 kg/m3, debe permitir uso en materiales base Concreto, mampostería, metal, vidrio. El Rango de temperatura de uso -40 ° C a +149 °C
Tiempo de formación de piel Aprox. 15 min, Tiempo de curado Aprox. 4 mm en 3 días, Contracción media de volumen 5 %, Capacidad de movimiento ±33 % (UL 2079)
Características de combustión superficial (UL 723 ASTM E84), Propagación de llama: 0, Desarrollo de humo: 25  </t>
  </si>
  <si>
    <t>Suministro e instalación de puertas cortafuego, las cuales deben contar con certificación UL. Además las puertas deben cumplir con: Chapa pintada en polvo epoxy termoendurecible, Capa de pintura de 100 micras en la hoja, y 120 micras en el marco, Color estándar RAL 7038 gris. Las certificaciónes a presentar junto con la oferta son: Ensayo de Resistencia al fuego según la normativa: ANSI/UL 10B – 2009 “Fire tests of door assemblies”. Las dimensiones de la puerta doble son dos (2) naves de 810mm ancho y  Atura 2100mm.Debe incluir Barra Antipánico CERTIFICADA UL, abre puertas de 1500libras y electroiman de minimo 600 lbs.. ver anexo técnico</t>
  </si>
  <si>
    <t>Suministro e instalacion e puerta cortfuego, las cuales deben contar con certificación UL. Además las puertas deben cumplir con:  Chapa pintada en polvo epoxy termoendurecible, Capa de pintura de 100 micras en la hoja, y 120 micras en el marco, Color estándar RAL 7038 gris. La certificaciónes a presentar con la Oferta son: Ensayo de Resistencia al fuego según la normativa: ANSI/UL 10B – 2009 “Fire tests of door assemblies”. Las dimensiones de la puerta doble son una (1) nave de  1100mm de ancho y altura 2100mm.Debe incluir Barra Antipánico CERTIFICADA UL, abre puertas de 1500libras y electroiman de minimo 600 lbs.. ver anexo técnico</t>
  </si>
  <si>
    <t>Suministro e instalación de baranda metálica en tubo galvanizado D 0 2", incluye pintura H=40 cm</t>
  </si>
  <si>
    <t>Suministro e instalaciónn de plataformas metálicas en vigas IPS, para apoyos de condensadora y pasillos de antenimiento en malla tipo industrial, incluye pintura.</t>
  </si>
  <si>
    <t>KG</t>
  </si>
  <si>
    <t>Reparación de piso en baldosa área de servidores.</t>
  </si>
  <si>
    <t>3,5</t>
  </si>
  <si>
    <t>M2</t>
  </si>
  <si>
    <t>Suministro e instlación de punto hidráulico en el área de de Servidores.</t>
  </si>
  <si>
    <t>Suministro e instalación de un punto de desague para el área de Servidores, se debe verificar el pendientado de la losa para validar si el sistema de desague actual garantiza la evacuación de agua en la losa de condensadoras</t>
  </si>
  <si>
    <t>Impermeabilización de cubierta de condensadoras con Poliurea, con resistencia UV, Resistencia al desgarro 69N/mm, resistencia a la abrasion 10mg, permeabilidada a vapor de agua 0.9g/m2*d, permeabilidad a agua liquida 0.002kg/m2,resistencia termica  esatable hasta 180¨C</t>
  </si>
  <si>
    <t>Diseño del Sistema de apantallamiento, contemplando las nuevas estructuras anexas al edificio y en un futuro los dos pedestales para el sistema de iluminación de las condensadoras.</t>
  </si>
  <si>
    <t>Las fijaciones en la losa del Area de Servidores deben complementarse con el epoxico inyección para la instalación de las fijaciones de las varillas de anclaje roscadas e insertos dentro del concreto existente.  Ver especificación detallada en el aneo técnico.</t>
  </si>
  <si>
    <t>Suministro e instalación de pintura ablativa para cableado aplicación piso 1 detallada en el anexo técnico.</t>
  </si>
  <si>
    <t>TOTAL COSTO DIRECTO</t>
  </si>
  <si>
    <t>VALOR TOTAL</t>
  </si>
  <si>
    <t xml:space="preserve">Suministro e instalación de bandeja aislante portacables, tipo Intemperie con tapa superior. La bandeja debe brindar protección a impacto, protección UV. Se debe incluir independización de una de las acometidas redundantes al Centro de Datos. </t>
  </si>
  <si>
    <t>m2</t>
  </si>
  <si>
    <t>Suministro e instalación de un sistema de acceso a la terraza de condensadoras ubicadas en el antepecho de la TIC. El sistema de gradas metalicas exteriores debe incluir pasamanos, sistema de aterrizamiento de la estructura, puerta de acceso y enmallado de seguridad perimetral. Para fijación de la estructura se debe utilizar varillas estructurales certificadas Grado V7. El ofereten con su oferta debe incluir el diseño de la misma para aprobación del mismo. Además de los dimensionamientos para garantizar la seguridad del personal que accedera por mantenimiento a la azotea. Incluye pintura anticorrosiva y pintura de acabado mate, se deben contemplar mínimo dos capas e cada pintura. Los escalones deben poseer cinta de demarcación del escalón acorde a los reglamentos de construcción Colombiano NSR-10, La escalera debe proveerse con sus descansos por piso, tipo alfajor de 4mm y la estructura base construida en vigas IPE, asegurada a la estrutura de concreto existente mediante platinas de minimo 20 x 20 cm con anclajes para la fijación al muro, malla galvanizada calibre 12 externa.</t>
  </si>
  <si>
    <t>Suministro e isntalación de TUBERIA EMT 3/4" PARA SALIDAS DE ILUMINACIÓN Y TOMAS  (INCLUYE uniones, accesorios de montaje, codos, conduletas, cantidad aproximada, medir en ingenieria de detalle, toda la instalacion es a la vista en perfecta linealidad en su montaje, incluir varilla roscada, canal estructural y abrazaderas doble ala para el montaje)</t>
  </si>
  <si>
    <t>Circuito alimentador eléctrico en 3#8 AWG + 1#12 (T) AWG desde "TGDB 220V"  hasta punto de conexión LADO B Manejadora AA precisión 2, canalizado en bandeja portacable tipo malla 54x500 mm a una altura máxima de 3 metros.</t>
  </si>
  <si>
    <t>Circuito alimentador eléctrico en  3#8 AWG + 1#12 (T) AWG desde "TGDB 220V"  hasta punto de conexión LADO B Manejadora AA precisión 8, canalizado en bandeja portacable tipo malla 54x500 mm a una altura máxima de 3 metros.</t>
  </si>
  <si>
    <t>VALOR UNITARIO</t>
  </si>
  <si>
    <t>6.7</t>
  </si>
  <si>
    <t>Pintura Cortafuego para marcacion de tuberia intemperie para identificación cableado eléctrico y datos</t>
  </si>
  <si>
    <t>5.9</t>
  </si>
  <si>
    <t>Barra vertical tierra en gabinetes</t>
  </si>
  <si>
    <t>JUMPER PARA CONECTAR TGB CON BANDEJA PORCABLE</t>
  </si>
  <si>
    <t>BRACKET  - PARA CONEXIÓN CABLE DE TIERRA DE LA BANDEJA</t>
  </si>
  <si>
    <t>Category 6A TX6A™ 10Gig™ 26 AWG UTP Patch. Medidas pendientes definición
Cord with MaTriX Technology</t>
  </si>
  <si>
    <t>Reforzamiento en acero estructural A-36. Incluye Soldadura, aplicación de anticorrosivo (IPE W150X18) ó Según diseño estructural entregado por la Universidad.</t>
  </si>
  <si>
    <t>Fijación para reforzamiento con Varilla HAS Grado B7 HDG  5/8 X 8 incluye aplicación epoxico de inyección HIT-RE500 o producto de mayor especificación</t>
  </si>
  <si>
    <t>Platinas A36 de 1/2" (dimensiones de 0,2 x 0,2 m debe incluir soldadura , aplicación de pintura anticorrosiva  y esmalte según diseño entregado por la Universidad</t>
  </si>
  <si>
    <t>SUMINISTRO E INSTALACION CABLEADO ESTRUCTURADO</t>
  </si>
  <si>
    <t>SUMINISTRO E INSTALACION CABLEADO FIBRA OPTICA</t>
  </si>
  <si>
    <t>SUMINISTRO E INSTALACION CANALIZACIÓN INTERNAS FIBRA OPTICA</t>
  </si>
  <si>
    <t>SUMINISTRO E INSTALACION CANALIZACIÓN INTERNAS DEL DATA CENTER</t>
  </si>
  <si>
    <t>SUMINISTRO E INSTALACION SISTEMA DE PUESTA A TIERRA</t>
  </si>
  <si>
    <t>5.10</t>
  </si>
  <si>
    <t>5.11</t>
  </si>
  <si>
    <t>Subtotal</t>
  </si>
  <si>
    <t>CONSTRUCCION CERRAMIENTO PASILLO CALIENTE</t>
  </si>
  <si>
    <t>DOCUMENTACION Y CERTIFICACIONES</t>
  </si>
  <si>
    <t>8.3</t>
  </si>
  <si>
    <t>ADMINISTRACION</t>
  </si>
  <si>
    <t>UTILIDAD</t>
  </si>
  <si>
    <t>IMPREVITOS</t>
  </si>
  <si>
    <t>TOTAL COSTOS INDIRECTOS</t>
  </si>
  <si>
    <t>TOTAL IVA SOBRE UTILIDAD</t>
  </si>
  <si>
    <t>TOTAL COSTO DIRECTO + INDIRECTOS</t>
  </si>
  <si>
    <t>Etiqueta para marcación dentro del proyecto, de cuerdo a normatividad RETIE</t>
  </si>
  <si>
    <t>TOTAL INFRAESTRUCTURA FISICA</t>
  </si>
  <si>
    <t>SUMINISTRO E INSTALACION MARCACION CABLEADO</t>
  </si>
  <si>
    <t>Suministro e Instalación Circuitos asociados al "TGDA 220V"</t>
  </si>
  <si>
    <t>Suministro e Instalación Circuitos asociados al "TGDB 220V"</t>
  </si>
  <si>
    <t>Suministro e Instalación Circuitos asociados al "PDU A"</t>
  </si>
  <si>
    <t>Suministro e Instalación Circuitos asociados al "PDU B"</t>
  </si>
  <si>
    <t>SUMINISTRO E INSTALACIÓN ILUMINACIÓN Y TOMAS DATACENTER</t>
  </si>
  <si>
    <t xml:space="preserve">SUMINISTRO E INSTALACION TABLEROS ELÉCTRICOS </t>
  </si>
  <si>
    <t>SUMINISTRO E INSTALACION BANDEJAS Y DUCTOS PORTACABLES</t>
  </si>
  <si>
    <t>TOTAL INFRAESTRUCTURA ELECTRICA</t>
  </si>
  <si>
    <t>SUMINISTRO E INSTALACION CIRCUITOS ASOCIADOS AL "TGDB 220V"</t>
  </si>
  <si>
    <t>SUMINISTRO E INSTALACION CIRCUITOS ASOCIADOS AL "TGDA 220V"</t>
  </si>
  <si>
    <t>SUMINISTRO E INSTALACION CIRCUITOS ASOCIADOS AL "PDU A"</t>
  </si>
  <si>
    <t>SUMINISTRO E INSTALACION CIRCUITOS ASOCIADOS AL "PDU B"</t>
  </si>
  <si>
    <t>SUMINISTRO E INSTALACION ILUMINACIÓN Y TOMAS DATACENTER</t>
  </si>
  <si>
    <t>Sistema de aire acondicionado de precisión de Cuarto de servidores,las unidades deben ser tipo fila ó InRow en configuración N+1; No se especifica cantidad de equipos ya que dependeran del diseño propuesto por cada proponente. Se debe entregar modulación del sistema ofertado, los equipos ofertados deben tener tarjeta de red y deben permitir monitoreo en protocolos como SNMP, TCP/IP.
El valor aquí mencionado debe tener asociados todos los servicios necesarios para el ensamble, arranque y puesta en operación del equipo y sus respectivos contratos de Soporte en sitio con un tiempo de atención de 7x24x4 Horas
Incluye garantía extendida de DOS (2) años para Aires acondicionados de Precision para el Area de Servidores.
La garantia debera prestarse en sitio con un tiempo de respuesta de 7x24x4 Horas, el valor debera incluir todos los repuestos necesarios para la reparación de los equipos.</t>
  </si>
  <si>
    <t>Sistema de Alimentación ininterrumpida modular de acuerdo a información detallada en el Anexo Técnico; se debe incluir como mínimo un modulo de potencia para la configuración requerida N+1. La potencia mínima de entrega del UPS es 70kVA debe contar con un modulo de potencia adicional y debe permitir crecimiento a 100kVA. El sistema debe incluir tarjeta de red para monitoreo en protocolos como SNMP, TCP/IP.
El valor aquí establecido debe tener asociados todos los servicios necesarios para la puesta en funcionamiento del equipo y debe incluir servicio de mantenimiento y soporte en sitio con un tiempo de atención de 7x24x4 Horas.
Incluye garantía extendida de dos (2) años para UPS trifásica modular escalable. La garantía incluye únicamente mano de obra y repuestos asociadas al equipo, no se encuentran incluidas las baterías.
La garantia debera prestarse en sitio con un tiempo de respuesta de 7x24x4 Horas, el valor debera incluir todos los repuestos necesarios para la reparación de los equipos.</t>
  </si>
  <si>
    <t>SUMINISTRO E INSTALACION UPS - PDU - RACK PDU</t>
  </si>
  <si>
    <t>SUMINISTRO E INSTALACION SISTEMA DE REFRIGERACION</t>
  </si>
  <si>
    <t>SUMINISTRO E INSTALACION RACKS Y ACCESORIOS</t>
  </si>
  <si>
    <t>SUMINISTRO E INSTALACION PLATAFORMA DE GESTIÓN Y MONITOREO DEL DATA CENTER</t>
  </si>
  <si>
    <t>SUMINISTRO E INSTALACION SISTEMAS DE CCTV Y CONTROL DE ACCESO</t>
  </si>
  <si>
    <t>TOTAL EQUIPOS, SEGURIDAD Y RACKS</t>
  </si>
  <si>
    <t>SISTEMA DE DETECCIÓN Y EXTINCIÓN DE INCENDIO
Los volumenes de agente son los texteados y requeridos para garantizar el correcto funcionamiento del Sistema de Detección y Extinción de incendios, las marcas y referencias entregadas en este documento corresponden al diseño avalado por conveniencia tecnologica por parte de la Universidad. El sistema debera incluir Garantia de 2 años adicionales en total incluida la garantia del fabricante.</t>
  </si>
  <si>
    <t>Cantidad</t>
  </si>
  <si>
    <t>Und.</t>
  </si>
  <si>
    <t>TOTAL SISTEMA DE DETECCION Y EXTINCION</t>
  </si>
  <si>
    <t>SUMINISTRO E INSTALACION SISTEMA DE DETECCIÓN Y EXTINCIÓN DE INCENDIO CUARTO DE SERVIDORES</t>
  </si>
  <si>
    <t>SUMINISTRO E INSTALACION SISTEMA DE DETECCIÓN Y EXTINCIÓN DE INCENDIO CUARTO ELECTRICO</t>
  </si>
  <si>
    <t>IMPREVISTOS</t>
  </si>
  <si>
    <t>TOTAL COSTO INDIRECTO</t>
  </si>
  <si>
    <t>TOTAL COSTO DIRECTO + INDIRECTO</t>
  </si>
  <si>
    <t>IVA SOBRE UTILIDAD</t>
  </si>
  <si>
    <t>VALOR TOTAL OBRAS CIVILES COMPLEMENTARIAS</t>
  </si>
  <si>
    <t>FORMULARIO OBRAS CIVILES COMPLEMENTARIAS</t>
  </si>
  <si>
    <t>Obras Civiles Complementarias</t>
  </si>
  <si>
    <t>Suministro e Instalación Equipos - Seguridad - Racks</t>
  </si>
  <si>
    <t>Suministro y puesta en funcionamiento Equipos Activos - Migración CD</t>
  </si>
  <si>
    <t>TOTAL SUMINISTRO CON IVA INCLUIDO</t>
  </si>
  <si>
    <t>TOTAL IVA</t>
  </si>
  <si>
    <t>TOTAL COSTO ANTES DE IVA</t>
  </si>
  <si>
    <t>FORMULARIO SUMINISTRO Y PUESTA EN FUNCIONAMIENTO EQUIPOS ACTIVOS - MIGRACION Y CADENA DE CUSTODIA</t>
  </si>
  <si>
    <t>RESUMEN DE TOTALES
SUMINISTRO E INSTALACION
INFRAESTRUCTURA FISICA</t>
  </si>
  <si>
    <t>RESUMEN DE TOTALES
SUMINISTRO Y PUESTA EN FUNCIONAMIENTO
EQUIPOS ACTIVOS</t>
  </si>
  <si>
    <t>TOTAL CONSTRUCCION DATA CENTER UNIVERSIDAD DEL CAUCA</t>
  </si>
  <si>
    <t>ANEXO B</t>
  </si>
  <si>
    <t xml:space="preserve">PROPUESTA ECONÓMICA </t>
  </si>
  <si>
    <t>ANEXO B PROPUESTA ECONÓMICA</t>
  </si>
  <si>
    <t>PROPUESTA ECONÓMICA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</si>
</sst>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2" formatCode="_-&quot;$&quot;\ * #,##0_-;\-&quot;$&quot;\ * #,##0_-;_-&quot;$&quot;\ * &quot;-&quot;_-;_-@_-"/>
    <numFmt numFmtId="164" formatCode="_(* #,##0_);_(* \(#,##0\);_(* &quot;-&quot;_);_(@_)"/>
    <numFmt numFmtId="165" formatCode="_(&quot;$&quot;* #,##0.00_);_(&quot;$&quot;* \(#,##0.00\);_(&quot;$&quot;* &quot;-&quot;??_);_(@_)"/>
    <numFmt numFmtId="166" formatCode="_-&quot;$&quot;* #,##0.00_-;\-&quot;$&quot;* #,##0.00_-;_-&quot;$&quot;* &quot;-&quot;??_-;_-@_-"/>
    <numFmt numFmtId="167" formatCode="_ * #,##0.00_ ;_ * \-#,##0.00_ ;_ * &quot;-&quot;??_ ;_ @_ "/>
    <numFmt numFmtId="168" formatCode="#,##0;[Red]#,##0"/>
    <numFmt numFmtId="169" formatCode="_(&quot;$&quot;* #,##0_);_(&quot;$&quot;* \(#,##0\);_(&quot;$&quot;* &quot;-&quot;??_);_(@_)"/>
    <numFmt numFmtId="170" formatCode="[$$-240A]\ #,##0.00"/>
    <numFmt numFmtId="171" formatCode="#,##0&quot; $&quot;;[Red]\-#,##0&quot; $&quot;"/>
    <numFmt numFmtId="172" formatCode="_(* #,##0\ &quot;pta&quot;_);_(* \(#,##0\ &quot;pta&quot;\);_(* &quot;-&quot;??\ &quot;pta&quot;_);_(@_)"/>
    <numFmt numFmtId="173" formatCode="&quot;$&quot;\ #,##0.00"/>
    <numFmt numFmtId="174" formatCode="_-&quot;$&quot;* #,##0.0_-;\-&quot;$&quot;* #,##0.0_-;_-&quot;$&quot;* &quot;-&quot;??_-;_-@_-"/>
    <numFmt numFmtId="175" formatCode="_-&quot;$&quot;* #,##0_-;\-&quot;$&quot;* #,##0_-;_-&quot;$&quot;* &quot;-&quot;??_-;_-@_-"/>
    <numFmt numFmtId="176" formatCode="[$USD]\ #,##0"/>
    <numFmt numFmtId="177" formatCode="_-[$USD]\ * #,##0_-;\-[$USD]\ * #,##0_-;_-[$USD]\ * &quot;-&quot;_-;_-@_-"/>
    <numFmt numFmtId="178" formatCode="_ &quot;$&quot;\ * #,##0.00_ ;_ &quot;$&quot;\ * \-#,##0.00_ ;_ &quot;$&quot;\ * &quot;-&quot;??_ ;_ @_ "/>
    <numFmt numFmtId="179" formatCode="&quot;$&quot;\ #,##0"/>
    <numFmt numFmtId="180" formatCode="_([$$-240A]\ * #,##0_);_([$$-240A]\ * \(#,##0\);_([$$-240A]\ * &quot;-&quot;??_);_(@_)"/>
    <numFmt numFmtId="181" formatCode="_(&quot;$&quot;\ * #,##0.00_);_(&quot;$&quot;\ * \(#,##0.00\);_(&quot;$&quot;\ * &quot;-&quot;??_);_(@_)"/>
  </numFmts>
  <fonts count="51">
    <font>
      <sz val="11"/>
      <color theme="1"/>
      <name val="Calibri"/>
      <family val="2"/>
      <scheme val="minor"/>
    </font>
    <font>
      <sz val="10"/>
      <name val="Arial"/>
      <family val="2"/>
    </font>
    <font>
      <sz val="10"/>
      <name val="Helv"/>
      <charset val="204"/>
    </font>
    <font>
      <sz val="12"/>
      <name val="Times New Roman"/>
      <family val="1"/>
    </font>
    <font>
      <sz val="8"/>
      <color indexed="8"/>
      <name val="Arial"/>
      <family val="2"/>
    </font>
    <font>
      <sz val="8"/>
      <color indexed="9"/>
      <name val="Arial"/>
      <family val="2"/>
    </font>
    <font>
      <sz val="8"/>
      <color indexed="20"/>
      <name val="Arial"/>
      <family val="2"/>
    </font>
    <font>
      <b/>
      <sz val="8"/>
      <color indexed="52"/>
      <name val="Arial"/>
      <family val="2"/>
    </font>
    <font>
      <b/>
      <sz val="8"/>
      <color indexed="9"/>
      <name val="Arial"/>
      <family val="2"/>
    </font>
    <font>
      <i/>
      <sz val="8"/>
      <color indexed="23"/>
      <name val="Arial"/>
      <family val="2"/>
    </font>
    <font>
      <sz val="8"/>
      <color indexed="17"/>
      <name val="Arial"/>
      <family val="2"/>
    </font>
    <font>
      <b/>
      <sz val="15"/>
      <color indexed="56"/>
      <name val="Arial"/>
      <family val="2"/>
    </font>
    <font>
      <b/>
      <sz val="13"/>
      <color indexed="56"/>
      <name val="Arial"/>
      <family val="2"/>
    </font>
    <font>
      <b/>
      <sz val="11"/>
      <color indexed="56"/>
      <name val="Arial"/>
      <family val="2"/>
    </font>
    <font>
      <sz val="8"/>
      <color indexed="62"/>
      <name val="Arial"/>
      <family val="2"/>
    </font>
    <font>
      <sz val="8"/>
      <color indexed="52"/>
      <name val="Arial"/>
      <family val="2"/>
    </font>
    <font>
      <sz val="10"/>
      <name val="MS Sans Serif"/>
      <family val="2"/>
    </font>
    <font>
      <sz val="8"/>
      <color indexed="60"/>
      <name val="Arial"/>
      <family val="2"/>
    </font>
    <font>
      <b/>
      <sz val="8"/>
      <color indexed="63"/>
      <name val="Arial"/>
      <family val="2"/>
    </font>
    <font>
      <b/>
      <sz val="18"/>
      <color indexed="56"/>
      <name val="Cambria"/>
      <family val="2"/>
    </font>
    <font>
      <b/>
      <sz val="8"/>
      <color indexed="8"/>
      <name val="Arial"/>
      <family val="2"/>
    </font>
    <font>
      <sz val="8"/>
      <color indexed="10"/>
      <name val="Arial"/>
      <family val="2"/>
    </font>
    <font>
      <sz val="8"/>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4"/>
      <color theme="1"/>
      <name val="Calibri"/>
      <family val="2"/>
      <scheme val="minor"/>
    </font>
    <font>
      <sz val="11"/>
      <color theme="1"/>
      <name val="Calibri"/>
      <family val="2"/>
      <scheme val="minor"/>
    </font>
    <font>
      <sz val="11"/>
      <color theme="1"/>
      <name val="Century Schoolbook"/>
      <family val="1"/>
    </font>
    <font>
      <b/>
      <sz val="11"/>
      <color theme="1"/>
      <name val="Century Schoolbook"/>
      <family val="1"/>
    </font>
    <font>
      <b/>
      <sz val="12"/>
      <name val="Century Schoolbook"/>
      <family val="1"/>
    </font>
    <font>
      <b/>
      <sz val="11"/>
      <name val="Century Schoolbook"/>
      <family val="1"/>
    </font>
    <font>
      <sz val="11"/>
      <name val="Century Schoolbook"/>
      <family val="1"/>
    </font>
    <font>
      <b/>
      <sz val="12"/>
      <color theme="1"/>
      <name val="Century Schoolbook"/>
      <family val="1"/>
    </font>
    <font>
      <b/>
      <i/>
      <u/>
      <sz val="11"/>
      <color theme="1"/>
      <name val="Calibri"/>
      <family val="2"/>
      <scheme val="minor"/>
    </font>
    <font>
      <b/>
      <sz val="11"/>
      <color rgb="FFFF0000"/>
      <name val="Century Schoolbook"/>
      <family val="1"/>
    </font>
    <font>
      <sz val="9"/>
      <color indexed="81"/>
      <name val="Tahoma"/>
      <family val="2"/>
    </font>
    <font>
      <b/>
      <sz val="9"/>
      <color indexed="81"/>
      <name val="Tahoma"/>
      <family val="2"/>
    </font>
    <font>
      <sz val="11"/>
      <color rgb="FFFF0000"/>
      <name val="Century Schoolbook"/>
      <family val="1"/>
    </font>
    <font>
      <sz val="11"/>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FFFF00"/>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08">
    <xf numFmtId="0" fontId="0" fillId="0" borderId="0"/>
    <xf numFmtId="0" fontId="1" fillId="0" borderId="0"/>
    <xf numFmtId="0" fontId="1" fillId="0" borderId="0"/>
    <xf numFmtId="0" fontId="1" fillId="0" borderId="0"/>
    <xf numFmtId="0" fontId="3" fillId="0" borderId="0"/>
    <xf numFmtId="167" fontId="1" fillId="0" borderId="0" applyFont="0" applyFill="0" applyBorder="0" applyAlignment="0" applyProtection="0"/>
    <xf numFmtId="0" fontId="2"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4" borderId="0" applyNumberFormat="0" applyBorder="0" applyAlignment="0" applyProtection="0"/>
    <xf numFmtId="0" fontId="7" fillId="20" borderId="1" applyNumberFormat="0" applyAlignment="0" applyProtection="0"/>
    <xf numFmtId="0" fontId="26" fillId="20" borderId="1" applyNumberFormat="0" applyAlignment="0" applyProtection="0"/>
    <xf numFmtId="0" fontId="27" fillId="21" borderId="2" applyNumberFormat="0" applyAlignment="0" applyProtection="0"/>
    <xf numFmtId="0" fontId="28" fillId="0" borderId="3" applyNumberFormat="0" applyFill="0" applyAlignment="0" applyProtection="0"/>
    <xf numFmtId="0" fontId="8" fillId="21" borderId="2" applyNumberFormat="0" applyAlignment="0" applyProtection="0"/>
    <xf numFmtId="0" fontId="29" fillId="0" borderId="0" applyNumberFormat="0" applyFill="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30" fillId="7" borderId="1" applyNumberFormat="0" applyAlignment="0" applyProtection="0"/>
    <xf numFmtId="0" fontId="2" fillId="0" borderId="0"/>
    <xf numFmtId="0" fontId="9" fillId="0" borderId="0" applyNumberFormat="0" applyFill="0" applyBorder="0" applyAlignment="0" applyProtection="0"/>
    <xf numFmtId="0" fontId="10" fillId="4" borderId="0" applyNumberFormat="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31" fillId="3" borderId="0" applyNumberFormat="0" applyBorder="0" applyAlignment="0" applyProtection="0"/>
    <xf numFmtId="0" fontId="14" fillId="7" borderId="1" applyNumberFormat="0" applyAlignment="0" applyProtection="0"/>
    <xf numFmtId="0" fontId="15" fillId="0" borderId="3" applyNumberFormat="0" applyFill="0" applyAlignment="0" applyProtection="0"/>
    <xf numFmtId="167"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71" fontId="16" fillId="0" borderId="0" applyFont="0" applyFill="0" applyBorder="0" applyAlignment="0" applyProtection="0"/>
    <xf numFmtId="0" fontId="17" fillId="22" borderId="0" applyNumberFormat="0" applyBorder="0" applyAlignment="0" applyProtection="0"/>
    <xf numFmtId="0" fontId="2" fillId="0" borderId="0"/>
    <xf numFmtId="0" fontId="3" fillId="0" borderId="0"/>
    <xf numFmtId="0" fontId="1" fillId="23" borderId="7" applyNumberFormat="0" applyFont="0" applyAlignment="0" applyProtection="0"/>
    <xf numFmtId="0" fontId="1" fillId="23" borderId="7" applyNumberFormat="0" applyFont="0" applyAlignment="0" applyProtection="0"/>
    <xf numFmtId="0" fontId="18" fillId="20" borderId="8" applyNumberFormat="0" applyAlignment="0" applyProtection="0"/>
    <xf numFmtId="9" fontId="1" fillId="0" borderId="0" applyFont="0" applyFill="0" applyBorder="0" applyAlignment="0" applyProtection="0"/>
    <xf numFmtId="0" fontId="32" fillId="20" borderId="8"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5" fillId="0" borderId="4" applyNumberFormat="0" applyFill="0" applyAlignment="0" applyProtection="0"/>
    <xf numFmtId="0" fontId="36" fillId="0" borderId="5" applyNumberFormat="0" applyFill="0" applyAlignment="0" applyProtection="0"/>
    <xf numFmtId="0" fontId="29" fillId="0" borderId="6" applyNumberFormat="0" applyFill="0" applyAlignment="0" applyProtection="0"/>
    <xf numFmtId="0" fontId="20" fillId="0" borderId="9" applyNumberFormat="0" applyFill="0" applyAlignment="0" applyProtection="0"/>
    <xf numFmtId="172" fontId="1" fillId="0" borderId="0" applyFont="0" applyFill="0" applyBorder="0" applyAlignment="0" applyProtection="0"/>
    <xf numFmtId="0" fontId="21" fillId="0" borderId="0" applyNumberFormat="0" applyFill="0" applyBorder="0" applyAlignment="0" applyProtection="0"/>
    <xf numFmtId="167" fontId="1" fillId="0" borderId="0" applyFont="0" applyFill="0" applyBorder="0" applyAlignment="0" applyProtection="0"/>
    <xf numFmtId="0" fontId="22" fillId="0" borderId="0"/>
    <xf numFmtId="0" fontId="23" fillId="0" borderId="0"/>
    <xf numFmtId="171" fontId="16" fillId="0" borderId="0" applyFont="0" applyFill="0" applyBorder="0" applyAlignment="0" applyProtection="0"/>
    <xf numFmtId="0" fontId="3" fillId="0" borderId="0"/>
    <xf numFmtId="9" fontId="16" fillId="0" borderId="0" applyFont="0" applyFill="0" applyBorder="0" applyAlignment="0" applyProtection="0"/>
    <xf numFmtId="166" fontId="38" fillId="0" borderId="0" applyFont="0" applyFill="0" applyBorder="0" applyAlignment="0" applyProtection="0"/>
    <xf numFmtId="42" fontId="38" fillId="0" borderId="0" applyFont="0" applyFill="0" applyBorder="0" applyAlignment="0" applyProtection="0"/>
    <xf numFmtId="178" fontId="1" fillId="0" borderId="0" applyFont="0" applyFill="0" applyBorder="0" applyAlignment="0" applyProtection="0"/>
    <xf numFmtId="181" fontId="38" fillId="0" borderId="0" applyFont="0" applyFill="0" applyBorder="0" applyAlignment="0" applyProtection="0"/>
    <xf numFmtId="9" fontId="38" fillId="0" borderId="0" applyFont="0" applyFill="0" applyBorder="0" applyAlignment="0" applyProtection="0"/>
  </cellStyleXfs>
  <cellXfs count="407">
    <xf numFmtId="0" fontId="0" fillId="0" borderId="0" xfId="0"/>
    <xf numFmtId="0" fontId="0" fillId="0" borderId="0" xfId="0"/>
    <xf numFmtId="0" fontId="39" fillId="0" borderId="0" xfId="0" applyFont="1"/>
    <xf numFmtId="0" fontId="42" fillId="24" borderId="13" xfId="81" applyFont="1" applyFill="1" applyBorder="1" applyAlignment="1">
      <alignment horizontal="centerContinuous" vertical="center" wrapText="1"/>
    </xf>
    <xf numFmtId="170" fontId="42" fillId="24" borderId="13" xfId="78" applyNumberFormat="1" applyFont="1" applyFill="1" applyBorder="1" applyAlignment="1">
      <alignment horizontal="centerContinuous" vertical="center" wrapText="1"/>
    </xf>
    <xf numFmtId="0" fontId="43" fillId="0" borderId="0" xfId="0" applyFont="1"/>
    <xf numFmtId="0" fontId="42" fillId="0" borderId="21" xfId="80" applyFont="1" applyFill="1" applyBorder="1" applyAlignment="1" applyProtection="1">
      <alignment horizontal="right" vertical="center"/>
      <protection locked="0"/>
    </xf>
    <xf numFmtId="0" fontId="42" fillId="0" borderId="31" xfId="80" applyFont="1" applyFill="1" applyBorder="1" applyAlignment="1" applyProtection="1">
      <alignment horizontal="right" vertical="center"/>
      <protection locked="0"/>
    </xf>
    <xf numFmtId="0" fontId="43" fillId="0" borderId="0" xfId="0" applyFont="1" applyFill="1"/>
    <xf numFmtId="49" fontId="42" fillId="0" borderId="16" xfId="80" applyNumberFormat="1" applyFont="1" applyFill="1" applyBorder="1" applyAlignment="1" applyProtection="1">
      <alignment vertical="center"/>
      <protection locked="0"/>
    </xf>
    <xf numFmtId="49" fontId="42" fillId="0" borderId="20" xfId="80" applyNumberFormat="1" applyFont="1" applyFill="1" applyBorder="1" applyAlignment="1" applyProtection="1">
      <alignment vertical="center"/>
      <protection locked="0"/>
    </xf>
    <xf numFmtId="169" fontId="42" fillId="0" borderId="13" xfId="77" applyNumberFormat="1" applyFont="1" applyFill="1" applyBorder="1" applyAlignment="1" applyProtection="1">
      <alignment horizontal="right" vertical="center"/>
      <protection locked="0"/>
    </xf>
    <xf numFmtId="0" fontId="43" fillId="0" borderId="30" xfId="80" applyFont="1" applyFill="1" applyBorder="1" applyAlignment="1" applyProtection="1">
      <alignment horizontal="center" vertical="center"/>
      <protection locked="0"/>
    </xf>
    <xf numFmtId="0" fontId="43" fillId="0" borderId="30" xfId="80" applyFont="1" applyFill="1" applyBorder="1" applyAlignment="1" applyProtection="1">
      <alignment horizontal="left" vertical="center"/>
      <protection locked="0"/>
    </xf>
    <xf numFmtId="49" fontId="43" fillId="0" borderId="30" xfId="80" applyNumberFormat="1" applyFont="1" applyFill="1" applyBorder="1" applyAlignment="1" applyProtection="1">
      <alignment horizontal="justify" vertical="center"/>
      <protection locked="0"/>
    </xf>
    <xf numFmtId="168" fontId="43" fillId="0" borderId="30" xfId="76" applyNumberFormat="1" applyFont="1" applyFill="1" applyBorder="1" applyAlignment="1" applyProtection="1">
      <alignment horizontal="center" vertical="center"/>
      <protection locked="0"/>
    </xf>
    <xf numFmtId="49" fontId="43" fillId="0" borderId="30" xfId="80" applyNumberFormat="1" applyFont="1" applyFill="1" applyBorder="1" applyAlignment="1" applyProtection="1">
      <alignment horizontal="center" vertical="center"/>
      <protection locked="0"/>
    </xf>
    <xf numFmtId="0" fontId="43" fillId="0" borderId="31" xfId="80" applyFont="1" applyFill="1" applyBorder="1" applyAlignment="1" applyProtection="1">
      <alignment horizontal="center" vertical="center"/>
      <protection locked="0"/>
    </xf>
    <xf numFmtId="0" fontId="43" fillId="0" borderId="31" xfId="80" applyFont="1" applyFill="1" applyBorder="1" applyAlignment="1" applyProtection="1">
      <alignment horizontal="left" vertical="center"/>
      <protection locked="0"/>
    </xf>
    <xf numFmtId="49" fontId="43" fillId="0" borderId="31" xfId="80" applyNumberFormat="1" applyFont="1" applyFill="1" applyBorder="1" applyAlignment="1" applyProtection="1">
      <alignment horizontal="justify" vertical="center"/>
      <protection locked="0"/>
    </xf>
    <xf numFmtId="168" fontId="43" fillId="0" borderId="31" xfId="76" applyNumberFormat="1" applyFont="1" applyFill="1" applyBorder="1" applyAlignment="1" applyProtection="1">
      <alignment horizontal="center" vertical="center"/>
      <protection locked="0"/>
    </xf>
    <xf numFmtId="49" fontId="43" fillId="0" borderId="31" xfId="80" applyNumberFormat="1" applyFont="1" applyFill="1" applyBorder="1" applyAlignment="1" applyProtection="1">
      <alignment horizontal="center" vertical="center"/>
      <protection locked="0"/>
    </xf>
    <xf numFmtId="169" fontId="43" fillId="0" borderId="31" xfId="77" applyNumberFormat="1" applyFont="1" applyFill="1" applyBorder="1" applyAlignment="1" applyProtection="1">
      <alignment horizontal="right" vertical="center"/>
      <protection locked="0"/>
    </xf>
    <xf numFmtId="0" fontId="39" fillId="0" borderId="0" xfId="0" applyFont="1" applyBorder="1"/>
    <xf numFmtId="0" fontId="43" fillId="0" borderId="0" xfId="80" applyFont="1" applyFill="1" applyBorder="1" applyAlignment="1" applyProtection="1">
      <alignment horizontal="center" vertical="center"/>
      <protection locked="0"/>
    </xf>
    <xf numFmtId="0" fontId="43" fillId="0" borderId="0" xfId="80" applyFont="1" applyFill="1" applyBorder="1" applyAlignment="1" applyProtection="1">
      <alignment horizontal="left" vertical="center"/>
      <protection locked="0"/>
    </xf>
    <xf numFmtId="49" fontId="43" fillId="0" borderId="0" xfId="80" applyNumberFormat="1" applyFont="1" applyFill="1" applyBorder="1" applyAlignment="1" applyProtection="1">
      <alignment horizontal="justify" vertical="center"/>
      <protection locked="0"/>
    </xf>
    <xf numFmtId="168" fontId="43" fillId="0" borderId="0" xfId="76" applyNumberFormat="1" applyFont="1" applyFill="1" applyBorder="1" applyAlignment="1" applyProtection="1">
      <alignment horizontal="center" vertical="center"/>
      <protection locked="0"/>
    </xf>
    <xf numFmtId="49" fontId="43" fillId="0" borderId="0" xfId="80" applyNumberFormat="1" applyFont="1" applyFill="1" applyBorder="1" applyAlignment="1" applyProtection="1">
      <alignment horizontal="center" vertical="center"/>
      <protection locked="0"/>
    </xf>
    <xf numFmtId="169" fontId="42" fillId="0" borderId="0" xfId="77" applyNumberFormat="1" applyFont="1" applyFill="1" applyBorder="1" applyAlignment="1" applyProtection="1">
      <alignment horizontal="right" vertical="center"/>
      <protection locked="0"/>
    </xf>
    <xf numFmtId="49" fontId="42" fillId="0" borderId="0" xfId="80" applyNumberFormat="1" applyFont="1" applyFill="1" applyBorder="1" applyAlignment="1" applyProtection="1">
      <alignment vertical="center"/>
      <protection locked="0"/>
    </xf>
    <xf numFmtId="0" fontId="39" fillId="0" borderId="0" xfId="0" applyFont="1" applyFill="1" applyBorder="1"/>
    <xf numFmtId="0" fontId="42" fillId="25" borderId="13" xfId="81" applyFont="1" applyFill="1" applyBorder="1" applyAlignment="1">
      <alignment horizontal="centerContinuous" vertical="center" wrapText="1"/>
    </xf>
    <xf numFmtId="170" fontId="42" fillId="25" borderId="13" xfId="78" applyNumberFormat="1" applyFont="1" applyFill="1" applyBorder="1" applyAlignment="1">
      <alignment horizontal="centerContinuous" vertical="center" wrapText="1"/>
    </xf>
    <xf numFmtId="170" fontId="42" fillId="25" borderId="13" xfId="78" applyNumberFormat="1" applyFont="1" applyFill="1" applyBorder="1" applyAlignment="1">
      <alignment horizontal="center" vertical="center" wrapText="1"/>
    </xf>
    <xf numFmtId="0" fontId="39" fillId="0" borderId="0" xfId="0" applyFont="1"/>
    <xf numFmtId="0" fontId="39" fillId="0" borderId="0" xfId="0" applyFont="1" applyAlignment="1">
      <alignment horizontal="center" vertical="center"/>
    </xf>
    <xf numFmtId="0" fontId="39" fillId="0" borderId="0" xfId="0" applyFont="1" applyBorder="1" applyAlignment="1">
      <alignment horizontal="center" vertical="center"/>
    </xf>
    <xf numFmtId="0" fontId="39" fillId="0" borderId="0" xfId="0" applyFont="1"/>
    <xf numFmtId="0" fontId="40" fillId="0" borderId="0" xfId="0" applyFont="1" applyAlignment="1"/>
    <xf numFmtId="0" fontId="43" fillId="0" borderId="0" xfId="98" applyFont="1"/>
    <xf numFmtId="0" fontId="43" fillId="26" borderId="0" xfId="98" applyFont="1" applyFill="1"/>
    <xf numFmtId="0" fontId="44" fillId="0" borderId="0" xfId="0" applyFont="1" applyAlignment="1">
      <alignment horizontal="center" vertical="center"/>
    </xf>
    <xf numFmtId="0" fontId="42" fillId="28" borderId="13" xfId="81" applyFont="1" applyFill="1" applyBorder="1" applyAlignment="1">
      <alignment horizontal="centerContinuous" vertical="center" wrapText="1"/>
    </xf>
    <xf numFmtId="0" fontId="42" fillId="0" borderId="0" xfId="80" applyFont="1" applyFill="1" applyBorder="1" applyAlignment="1" applyProtection="1">
      <alignment horizontal="right" vertical="center"/>
      <protection locked="0"/>
    </xf>
    <xf numFmtId="168" fontId="43" fillId="0" borderId="0" xfId="76" applyNumberFormat="1" applyFont="1" applyBorder="1" applyAlignment="1" applyProtection="1">
      <alignment horizontal="center" vertical="center"/>
      <protection locked="0"/>
    </xf>
    <xf numFmtId="0" fontId="39" fillId="0" borderId="0" xfId="0" applyFont="1"/>
    <xf numFmtId="0" fontId="39" fillId="0" borderId="33" xfId="0" applyNumberFormat="1" applyFont="1" applyBorder="1" applyAlignment="1">
      <alignment horizontal="center" vertical="center"/>
    </xf>
    <xf numFmtId="0" fontId="39" fillId="0" borderId="0" xfId="0" applyFont="1" applyFill="1" applyBorder="1" applyAlignment="1">
      <alignment vertical="center" wrapText="1"/>
    </xf>
    <xf numFmtId="0" fontId="39" fillId="0" borderId="0" xfId="0" applyFont="1" applyFill="1" applyBorder="1" applyAlignment="1">
      <alignment horizontal="center" vertical="center"/>
    </xf>
    <xf numFmtId="173" fontId="39" fillId="0" borderId="0" xfId="0" applyNumberFormat="1" applyFont="1" applyFill="1" applyBorder="1" applyAlignment="1">
      <alignment vertical="center"/>
    </xf>
    <xf numFmtId="0" fontId="39" fillId="0" borderId="0" xfId="0" applyNumberFormat="1" applyFont="1" applyBorder="1" applyAlignment="1">
      <alignment horizontal="center" vertical="center"/>
    </xf>
    <xf numFmtId="0" fontId="39" fillId="0" borderId="0" xfId="0" applyFont="1" applyBorder="1" applyAlignment="1">
      <alignment vertical="center" wrapText="1"/>
    </xf>
    <xf numFmtId="173" fontId="39" fillId="0" borderId="0" xfId="0" applyNumberFormat="1" applyFont="1" applyBorder="1" applyAlignment="1">
      <alignment vertical="center"/>
    </xf>
    <xf numFmtId="173" fontId="39" fillId="0" borderId="0" xfId="0" applyNumberFormat="1" applyFont="1"/>
    <xf numFmtId="0" fontId="40" fillId="0" borderId="0" xfId="0" applyFont="1" applyAlignment="1">
      <alignment horizontal="center" vertical="center"/>
    </xf>
    <xf numFmtId="0" fontId="42" fillId="25" borderId="13" xfId="80" applyFont="1" applyFill="1" applyBorder="1" applyAlignment="1" applyProtection="1">
      <alignment horizontal="center" vertical="center"/>
      <protection locked="0"/>
    </xf>
    <xf numFmtId="49" fontId="42" fillId="25" borderId="13" xfId="80" applyNumberFormat="1" applyFont="1" applyFill="1" applyBorder="1" applyAlignment="1" applyProtection="1">
      <alignment horizontal="center" vertical="center"/>
      <protection locked="0"/>
    </xf>
    <xf numFmtId="168" fontId="42" fillId="25" borderId="13" xfId="76" applyNumberFormat="1" applyFont="1" applyFill="1" applyBorder="1" applyAlignment="1" applyProtection="1">
      <alignment horizontal="center" vertical="center"/>
      <protection locked="0"/>
    </xf>
    <xf numFmtId="49" fontId="43" fillId="25" borderId="13" xfId="80" applyNumberFormat="1" applyFont="1" applyFill="1" applyBorder="1" applyAlignment="1" applyProtection="1">
      <alignment horizontal="center" vertical="center"/>
      <protection locked="0"/>
    </xf>
    <xf numFmtId="0" fontId="43" fillId="0" borderId="13" xfId="80" applyFont="1" applyFill="1" applyBorder="1" applyAlignment="1" applyProtection="1">
      <alignment horizontal="center" vertical="center"/>
      <protection locked="0"/>
    </xf>
    <xf numFmtId="0" fontId="43" fillId="0" borderId="13" xfId="80" applyFont="1" applyFill="1" applyBorder="1" applyAlignment="1" applyProtection="1">
      <alignment horizontal="left" vertical="center"/>
      <protection locked="0"/>
    </xf>
    <xf numFmtId="49" fontId="43" fillId="0" borderId="13" xfId="80" applyNumberFormat="1" applyFont="1" applyFill="1" applyBorder="1" applyAlignment="1" applyProtection="1">
      <alignment horizontal="justify" vertical="center" wrapText="1"/>
      <protection locked="0"/>
    </xf>
    <xf numFmtId="168" fontId="43" fillId="0" borderId="13" xfId="76" applyNumberFormat="1" applyFont="1" applyFill="1" applyBorder="1" applyAlignment="1" applyProtection="1">
      <alignment horizontal="center" vertical="center"/>
      <protection locked="0"/>
    </xf>
    <xf numFmtId="49" fontId="43" fillId="0" borderId="13" xfId="80" applyNumberFormat="1" applyFont="1" applyFill="1" applyBorder="1" applyAlignment="1" applyProtection="1">
      <alignment horizontal="justify" vertical="center"/>
      <protection locked="0"/>
    </xf>
    <xf numFmtId="168" fontId="43" fillId="25" borderId="13" xfId="76" applyNumberFormat="1" applyFont="1" applyFill="1" applyBorder="1" applyAlignment="1" applyProtection="1">
      <alignment horizontal="center" vertical="center"/>
      <protection locked="0"/>
    </xf>
    <xf numFmtId="49" fontId="43" fillId="0" borderId="13" xfId="80" applyNumberFormat="1" applyFont="1" applyFill="1" applyBorder="1" applyAlignment="1" applyProtection="1">
      <alignment vertical="justify" wrapText="1"/>
      <protection locked="0"/>
    </xf>
    <xf numFmtId="168" fontId="43" fillId="0" borderId="13" xfId="76" applyNumberFormat="1" applyFont="1" applyBorder="1" applyAlignment="1" applyProtection="1">
      <alignment horizontal="center" vertical="center"/>
      <protection locked="0"/>
    </xf>
    <xf numFmtId="49" fontId="43" fillId="0" borderId="13" xfId="80" applyNumberFormat="1" applyFont="1" applyFill="1" applyBorder="1" applyAlignment="1" applyProtection="1">
      <alignment horizontal="center" vertical="center"/>
      <protection locked="0"/>
    </xf>
    <xf numFmtId="49" fontId="43" fillId="0" borderId="13" xfId="80" applyNumberFormat="1" applyFont="1" applyFill="1" applyBorder="1" applyAlignment="1" applyProtection="1">
      <alignment vertical="justify"/>
      <protection locked="0"/>
    </xf>
    <xf numFmtId="0" fontId="39" fillId="0" borderId="13" xfId="0" applyFont="1" applyBorder="1" applyAlignment="1">
      <alignment wrapText="1"/>
    </xf>
    <xf numFmtId="0" fontId="42" fillId="0" borderId="13" xfId="80" applyFont="1" applyFill="1" applyBorder="1" applyAlignment="1" applyProtection="1">
      <alignment horizontal="right" vertical="center"/>
      <protection locked="0"/>
    </xf>
    <xf numFmtId="0" fontId="43" fillId="0" borderId="13" xfId="80" applyFont="1" applyFill="1" applyBorder="1" applyAlignment="1" applyProtection="1">
      <alignment horizontal="left" vertical="center" wrapText="1"/>
      <protection locked="0"/>
    </xf>
    <xf numFmtId="0" fontId="43" fillId="0" borderId="17" xfId="80" applyFont="1" applyFill="1" applyBorder="1" applyAlignment="1" applyProtection="1">
      <alignment horizontal="center" vertical="center"/>
      <protection locked="0"/>
    </xf>
    <xf numFmtId="49" fontId="43" fillId="0" borderId="0" xfId="80" applyNumberFormat="1" applyFont="1" applyFill="1" applyBorder="1" applyAlignment="1" applyProtection="1">
      <alignment vertical="justify"/>
      <protection locked="0"/>
    </xf>
    <xf numFmtId="0" fontId="43" fillId="0" borderId="13" xfId="0" applyFont="1" applyFill="1" applyBorder="1" applyAlignment="1">
      <alignment horizontal="justify" vertical="center" wrapText="1"/>
    </xf>
    <xf numFmtId="0" fontId="39" fillId="0" borderId="13" xfId="0" applyFont="1" applyBorder="1" applyAlignment="1">
      <alignment horizontal="justify" vertical="center"/>
    </xf>
    <xf numFmtId="166" fontId="43" fillId="0" borderId="13" xfId="103" applyFont="1" applyFill="1" applyBorder="1" applyAlignment="1" applyProtection="1">
      <alignment horizontal="right" vertical="center"/>
      <protection locked="0"/>
    </xf>
    <xf numFmtId="49" fontId="43" fillId="0" borderId="13" xfId="80" applyNumberFormat="1" applyFont="1" applyFill="1" applyBorder="1" applyAlignment="1" applyProtection="1">
      <alignment horizontal="left" vertical="center" wrapText="1"/>
      <protection locked="0"/>
    </xf>
    <xf numFmtId="49" fontId="42" fillId="0" borderId="13" xfId="80" applyNumberFormat="1" applyFont="1" applyFill="1" applyBorder="1" applyAlignment="1" applyProtection="1">
      <alignment vertical="center"/>
      <protection locked="0"/>
    </xf>
    <xf numFmtId="0" fontId="40" fillId="0" borderId="13" xfId="0" applyFont="1" applyBorder="1" applyAlignment="1">
      <alignment horizontal="center"/>
    </xf>
    <xf numFmtId="0" fontId="39" fillId="0" borderId="13" xfId="0" applyNumberFormat="1" applyFont="1" applyBorder="1" applyAlignment="1">
      <alignment horizontal="center" vertical="center"/>
    </xf>
    <xf numFmtId="0" fontId="39" fillId="0" borderId="13" xfId="0" applyFont="1" applyBorder="1" applyAlignment="1">
      <alignment vertical="center" wrapText="1"/>
    </xf>
    <xf numFmtId="0" fontId="39" fillId="0" borderId="13" xfId="0" applyFont="1" applyBorder="1" applyAlignment="1">
      <alignment horizontal="center" vertical="center"/>
    </xf>
    <xf numFmtId="1" fontId="39" fillId="0" borderId="13" xfId="0" applyNumberFormat="1" applyFont="1" applyBorder="1" applyAlignment="1">
      <alignment horizontal="center" vertical="center"/>
    </xf>
    <xf numFmtId="0" fontId="39" fillId="0" borderId="35" xfId="0" applyFont="1" applyBorder="1" applyAlignment="1">
      <alignment horizontal="center" vertical="center"/>
    </xf>
    <xf numFmtId="1" fontId="39" fillId="0" borderId="35" xfId="0" applyNumberFormat="1" applyFont="1" applyBorder="1" applyAlignment="1">
      <alignment horizontal="center" vertical="center"/>
    </xf>
    <xf numFmtId="173" fontId="39" fillId="0" borderId="35" xfId="0" applyNumberFormat="1" applyFont="1" applyBorder="1" applyAlignment="1">
      <alignment vertical="center"/>
    </xf>
    <xf numFmtId="0" fontId="39" fillId="0" borderId="33" xfId="0" applyFont="1" applyBorder="1" applyAlignment="1">
      <alignment vertical="center" wrapText="1"/>
    </xf>
    <xf numFmtId="0" fontId="39" fillId="0" borderId="33" xfId="0" applyFont="1" applyFill="1" applyBorder="1" applyAlignment="1">
      <alignment vertical="center" wrapText="1"/>
    </xf>
    <xf numFmtId="0" fontId="39" fillId="0" borderId="13" xfId="0" applyFont="1" applyFill="1" applyBorder="1" applyAlignment="1">
      <alignment vertical="center" wrapText="1"/>
    </xf>
    <xf numFmtId="0" fontId="39" fillId="0" borderId="13" xfId="0" applyFont="1" applyFill="1" applyBorder="1" applyAlignment="1">
      <alignment horizontal="center" vertical="center"/>
    </xf>
    <xf numFmtId="0" fontId="42" fillId="28" borderId="13" xfId="80" applyFont="1" applyFill="1" applyBorder="1" applyAlignment="1" applyProtection="1">
      <alignment horizontal="center" vertical="center"/>
      <protection locked="0"/>
    </xf>
    <xf numFmtId="49" fontId="42" fillId="28" borderId="13" xfId="80" applyNumberFormat="1" applyFont="1" applyFill="1" applyBorder="1" applyAlignment="1" applyProtection="1">
      <alignment horizontal="center" vertical="center"/>
      <protection locked="0"/>
    </xf>
    <xf numFmtId="168" fontId="42" fillId="28" borderId="13" xfId="76" applyNumberFormat="1" applyFont="1" applyFill="1" applyBorder="1" applyAlignment="1" applyProtection="1">
      <alignment horizontal="center" vertical="center"/>
      <protection locked="0"/>
    </xf>
    <xf numFmtId="168" fontId="43" fillId="28" borderId="13" xfId="76" applyNumberFormat="1" applyFont="1" applyFill="1" applyBorder="1" applyAlignment="1" applyProtection="1">
      <alignment horizontal="center" vertical="center"/>
      <protection locked="0"/>
    </xf>
    <xf numFmtId="49" fontId="43" fillId="28" borderId="13" xfId="80" applyNumberFormat="1" applyFont="1" applyFill="1" applyBorder="1" applyAlignment="1" applyProtection="1">
      <alignment horizontal="center" vertical="center"/>
      <protection locked="0"/>
    </xf>
    <xf numFmtId="0" fontId="43" fillId="0" borderId="13" xfId="0" applyFont="1" applyFill="1" applyBorder="1" applyAlignment="1">
      <alignment wrapText="1"/>
    </xf>
    <xf numFmtId="0" fontId="43" fillId="0" borderId="13" xfId="0" applyFont="1" applyFill="1" applyBorder="1" applyAlignment="1">
      <alignment vertical="center" wrapText="1"/>
    </xf>
    <xf numFmtId="0" fontId="43" fillId="0" borderId="13" xfId="0" applyFont="1" applyFill="1" applyBorder="1" applyAlignment="1">
      <alignment horizontal="left" vertical="center"/>
    </xf>
    <xf numFmtId="0" fontId="43" fillId="0" borderId="13" xfId="0" applyFont="1" applyBorder="1" applyAlignment="1">
      <alignment wrapText="1"/>
    </xf>
    <xf numFmtId="0" fontId="43" fillId="0" borderId="13" xfId="0" applyFont="1" applyFill="1" applyBorder="1" applyAlignment="1">
      <alignment horizontal="center" vertical="center" wrapText="1"/>
    </xf>
    <xf numFmtId="0" fontId="43" fillId="0" borderId="13" xfId="80" applyFont="1" applyFill="1" applyBorder="1" applyAlignment="1" applyProtection="1">
      <alignment horizontal="center" vertical="center" wrapText="1"/>
      <protection locked="0"/>
    </xf>
    <xf numFmtId="168" fontId="43" fillId="0" borderId="13" xfId="76" applyNumberFormat="1" applyFont="1" applyFill="1" applyBorder="1" applyAlignment="1" applyProtection="1">
      <alignment horizontal="center" vertical="center" wrapText="1"/>
      <protection locked="0"/>
    </xf>
    <xf numFmtId="49" fontId="43" fillId="0" borderId="13" xfId="80" applyNumberFormat="1" applyFont="1" applyFill="1" applyBorder="1" applyAlignment="1" applyProtection="1">
      <alignment horizontal="center" vertical="center" wrapText="1"/>
      <protection locked="0"/>
    </xf>
    <xf numFmtId="0" fontId="43" fillId="0" borderId="13" xfId="0" applyFont="1" applyBorder="1" applyAlignment="1">
      <alignment horizontal="left" vertical="center" wrapText="1"/>
    </xf>
    <xf numFmtId="49" fontId="43" fillId="0" borderId="13" xfId="80" applyNumberFormat="1" applyFont="1" applyFill="1" applyBorder="1" applyAlignment="1" applyProtection="1">
      <alignment horizontal="left" vertical="center"/>
      <protection locked="0"/>
    </xf>
    <xf numFmtId="168" fontId="43" fillId="0" borderId="13" xfId="76" applyNumberFormat="1" applyFont="1" applyFill="1" applyBorder="1" applyAlignment="1" applyProtection="1">
      <alignment horizontal="center" vertical="center"/>
      <protection locked="0"/>
    </xf>
    <xf numFmtId="0" fontId="43" fillId="0" borderId="0" xfId="0" applyFont="1" applyFill="1"/>
    <xf numFmtId="49" fontId="42" fillId="0" borderId="20" xfId="80" applyNumberFormat="1" applyFont="1" applyFill="1" applyBorder="1" applyAlignment="1" applyProtection="1">
      <alignment horizontal="center" vertical="center"/>
      <protection locked="0"/>
    </xf>
    <xf numFmtId="0" fontId="42" fillId="0" borderId="0" xfId="80" applyFont="1" applyFill="1" applyBorder="1" applyAlignment="1" applyProtection="1">
      <alignment horizontal="right" vertical="center"/>
      <protection locked="0"/>
    </xf>
    <xf numFmtId="0" fontId="39" fillId="0" borderId="0" xfId="0" applyFont="1"/>
    <xf numFmtId="169" fontId="49" fillId="0" borderId="0" xfId="0" applyNumberFormat="1" applyFont="1"/>
    <xf numFmtId="0" fontId="39" fillId="0" borderId="0" xfId="0" applyFont="1" applyAlignment="1">
      <alignment wrapText="1"/>
    </xf>
    <xf numFmtId="174" fontId="43" fillId="0" borderId="13" xfId="103" applyNumberFormat="1" applyFont="1" applyFill="1" applyBorder="1" applyAlignment="1" applyProtection="1">
      <alignment horizontal="center" vertical="center"/>
      <protection locked="0"/>
    </xf>
    <xf numFmtId="175" fontId="43" fillId="0" borderId="13" xfId="103" applyNumberFormat="1" applyFont="1" applyFill="1" applyBorder="1" applyAlignment="1" applyProtection="1">
      <alignment horizontal="center" vertical="center"/>
      <protection locked="0"/>
    </xf>
    <xf numFmtId="0" fontId="39" fillId="0" borderId="0" xfId="0" applyFont="1" applyAlignment="1">
      <alignment horizontal="center"/>
    </xf>
    <xf numFmtId="0" fontId="39" fillId="0" borderId="0" xfId="0" applyFont="1" applyAlignment="1">
      <alignment horizontal="center" vertical="center" wrapText="1"/>
    </xf>
    <xf numFmtId="175" fontId="39" fillId="0" borderId="0" xfId="103" applyNumberFormat="1" applyFont="1" applyAlignment="1">
      <alignment horizontal="center" vertical="center"/>
    </xf>
    <xf numFmtId="175" fontId="39" fillId="0" borderId="0" xfId="103" applyNumberFormat="1" applyFont="1" applyAlignment="1">
      <alignment horizontal="center" vertical="center" wrapText="1"/>
    </xf>
    <xf numFmtId="0" fontId="43" fillId="0" borderId="0" xfId="0" applyFont="1" applyFill="1"/>
    <xf numFmtId="0" fontId="42" fillId="0" borderId="13" xfId="80" applyFont="1" applyFill="1" applyBorder="1" applyAlignment="1" applyProtection="1">
      <alignment horizontal="right" vertical="center"/>
      <protection locked="0"/>
    </xf>
    <xf numFmtId="168" fontId="43" fillId="0" borderId="13" xfId="76" applyNumberFormat="1" applyFont="1" applyFill="1" applyBorder="1" applyAlignment="1" applyProtection="1">
      <alignment horizontal="center" vertical="center"/>
      <protection locked="0"/>
    </xf>
    <xf numFmtId="0" fontId="40" fillId="0" borderId="13" xfId="0" applyNumberFormat="1" applyFont="1" applyBorder="1" applyAlignment="1">
      <alignment horizontal="right" vertical="center"/>
    </xf>
    <xf numFmtId="0" fontId="42" fillId="25" borderId="13" xfId="80" applyFont="1" applyFill="1" applyBorder="1" applyAlignment="1" applyProtection="1">
      <alignment horizontal="center" vertical="center" wrapText="1"/>
      <protection locked="0"/>
    </xf>
    <xf numFmtId="177" fontId="42" fillId="0" borderId="13" xfId="80" applyNumberFormat="1" applyFont="1" applyFill="1" applyBorder="1" applyAlignment="1" applyProtection="1">
      <alignment horizontal="right" vertical="center"/>
      <protection locked="0"/>
    </xf>
    <xf numFmtId="0" fontId="39" fillId="0" borderId="0" xfId="0" applyFont="1" applyAlignment="1">
      <alignment vertical="center"/>
    </xf>
    <xf numFmtId="176" fontId="42" fillId="0" borderId="0" xfId="0" applyNumberFormat="1" applyFont="1"/>
    <xf numFmtId="169" fontId="39" fillId="0" borderId="0" xfId="0" applyNumberFormat="1" applyFont="1"/>
    <xf numFmtId="169" fontId="43" fillId="0" borderId="0" xfId="0" applyNumberFormat="1" applyFont="1" applyFill="1"/>
    <xf numFmtId="169" fontId="43" fillId="0" borderId="0" xfId="98" applyNumberFormat="1" applyFont="1"/>
    <xf numFmtId="169" fontId="39" fillId="0" borderId="0" xfId="0" applyNumberFormat="1" applyFont="1" applyFill="1"/>
    <xf numFmtId="177" fontId="42" fillId="0" borderId="0" xfId="80" applyNumberFormat="1" applyFont="1" applyFill="1" applyBorder="1" applyAlignment="1" applyProtection="1">
      <alignment horizontal="right" vertical="center"/>
      <protection locked="0"/>
    </xf>
    <xf numFmtId="168" fontId="43" fillId="0" borderId="16" xfId="76" applyNumberFormat="1" applyFont="1" applyFill="1" applyBorder="1" applyAlignment="1" applyProtection="1">
      <alignment horizontal="center" vertical="center"/>
      <protection locked="0"/>
    </xf>
    <xf numFmtId="176" fontId="49" fillId="26" borderId="0" xfId="98" applyNumberFormat="1" applyFont="1" applyFill="1"/>
    <xf numFmtId="176" fontId="43" fillId="26" borderId="0" xfId="98" applyNumberFormat="1" applyFont="1" applyFill="1"/>
    <xf numFmtId="0" fontId="42" fillId="27" borderId="36" xfId="101" applyFont="1" applyFill="1" applyBorder="1" applyAlignment="1"/>
    <xf numFmtId="0" fontId="42" fillId="27" borderId="13" xfId="98" applyFont="1" applyFill="1" applyBorder="1" applyAlignment="1">
      <alignment horizontal="center"/>
    </xf>
    <xf numFmtId="168" fontId="43" fillId="0" borderId="13" xfId="76" applyNumberFormat="1" applyFont="1" applyFill="1" applyBorder="1" applyAlignment="1" applyProtection="1">
      <alignment horizontal="center" vertical="center"/>
      <protection locked="0"/>
    </xf>
    <xf numFmtId="0" fontId="43" fillId="0" borderId="0" xfId="0" applyFont="1" applyFill="1"/>
    <xf numFmtId="42" fontId="42" fillId="0" borderId="13" xfId="104" applyFont="1" applyFill="1" applyBorder="1" applyAlignment="1" applyProtection="1">
      <alignment horizontal="right" vertical="center"/>
      <protection locked="0"/>
    </xf>
    <xf numFmtId="42" fontId="42" fillId="0" borderId="16" xfId="104" applyFont="1" applyFill="1" applyBorder="1" applyAlignment="1" applyProtection="1">
      <alignment horizontal="center" vertical="center"/>
      <protection locked="0"/>
    </xf>
    <xf numFmtId="42" fontId="42" fillId="0" borderId="16" xfId="104" applyFont="1" applyFill="1" applyBorder="1" applyAlignment="1" applyProtection="1">
      <alignment horizontal="right" vertical="center"/>
      <protection locked="0"/>
    </xf>
    <xf numFmtId="49" fontId="43" fillId="0" borderId="16" xfId="80" applyNumberFormat="1" applyFont="1" applyFill="1" applyBorder="1" applyAlignment="1" applyProtection="1">
      <alignment horizontal="center" vertical="center"/>
      <protection locked="0"/>
    </xf>
    <xf numFmtId="42" fontId="42" fillId="0" borderId="0" xfId="104" applyFont="1" applyFill="1" applyBorder="1" applyAlignment="1" applyProtection="1">
      <alignment horizontal="right" vertical="center"/>
      <protection locked="0"/>
    </xf>
    <xf numFmtId="42" fontId="43" fillId="0" borderId="13" xfId="104" applyFont="1" applyFill="1" applyBorder="1" applyAlignment="1" applyProtection="1">
      <alignment horizontal="center" vertical="center"/>
      <protection locked="0"/>
    </xf>
    <xf numFmtId="42" fontId="42" fillId="0" borderId="13" xfId="104" applyFont="1" applyFill="1" applyBorder="1" applyAlignment="1" applyProtection="1">
      <alignment horizontal="center" vertical="center"/>
      <protection locked="0"/>
    </xf>
    <xf numFmtId="42" fontId="42" fillId="0" borderId="13" xfId="104" applyFont="1" applyFill="1" applyBorder="1" applyAlignment="1" applyProtection="1">
      <alignment vertical="center"/>
      <protection locked="0"/>
    </xf>
    <xf numFmtId="42" fontId="42" fillId="26" borderId="11" xfId="104" applyFont="1" applyFill="1" applyBorder="1" applyAlignment="1" applyProtection="1">
      <alignment horizontal="right" vertical="center"/>
      <protection locked="0"/>
    </xf>
    <xf numFmtId="42" fontId="42" fillId="26" borderId="39" xfId="104" applyFont="1" applyFill="1" applyBorder="1" applyAlignment="1" applyProtection="1">
      <alignment horizontal="right" vertical="center"/>
      <protection locked="0"/>
    </xf>
    <xf numFmtId="42" fontId="42" fillId="27" borderId="11" xfId="104" applyFont="1" applyFill="1" applyBorder="1" applyAlignment="1" applyProtection="1">
      <alignment horizontal="right" vertical="center"/>
      <protection locked="0"/>
    </xf>
    <xf numFmtId="42" fontId="42" fillId="27" borderId="29" xfId="104" applyFont="1" applyFill="1" applyBorder="1" applyAlignment="1" applyProtection="1">
      <alignment horizontal="right" vertical="center"/>
      <protection locked="0"/>
    </xf>
    <xf numFmtId="42" fontId="40" fillId="0" borderId="13" xfId="104" applyFont="1" applyBorder="1" applyAlignment="1">
      <alignment horizontal="right" vertical="center"/>
    </xf>
    <xf numFmtId="42" fontId="39" fillId="0" borderId="0" xfId="104" applyFont="1" applyBorder="1" applyAlignment="1">
      <alignment horizontal="center" vertical="center"/>
    </xf>
    <xf numFmtId="42" fontId="39" fillId="0" borderId="0" xfId="104" applyFont="1"/>
    <xf numFmtId="173" fontId="39" fillId="0" borderId="17" xfId="0" applyNumberFormat="1" applyFont="1" applyFill="1" applyBorder="1" applyAlignment="1">
      <alignment vertical="center"/>
    </xf>
    <xf numFmtId="179" fontId="39" fillId="0" borderId="0" xfId="0" applyNumberFormat="1" applyFont="1" applyFill="1" applyBorder="1" applyAlignment="1">
      <alignment vertical="center"/>
    </xf>
    <xf numFmtId="1" fontId="39" fillId="0" borderId="16" xfId="0" applyNumberFormat="1" applyFont="1" applyBorder="1" applyAlignment="1">
      <alignment horizontal="center" vertical="center"/>
    </xf>
    <xf numFmtId="42" fontId="40" fillId="0" borderId="16" xfId="104" applyFont="1" applyBorder="1" applyAlignment="1">
      <alignment horizontal="right" vertical="center"/>
    </xf>
    <xf numFmtId="179" fontId="42" fillId="0" borderId="16" xfId="104" applyNumberFormat="1" applyFont="1" applyFill="1" applyBorder="1" applyAlignment="1" applyProtection="1">
      <alignment horizontal="right" vertical="center"/>
      <protection locked="0"/>
    </xf>
    <xf numFmtId="49" fontId="42" fillId="0" borderId="0" xfId="80" applyNumberFormat="1" applyFont="1" applyFill="1" applyBorder="1" applyAlignment="1" applyProtection="1">
      <alignment horizontal="center" vertical="center"/>
      <protection locked="0"/>
    </xf>
    <xf numFmtId="42" fontId="42" fillId="25" borderId="13" xfId="104" applyFont="1" applyFill="1" applyBorder="1" applyAlignment="1" applyProtection="1">
      <alignment horizontal="right" vertical="center"/>
      <protection locked="0"/>
    </xf>
    <xf numFmtId="42" fontId="43" fillId="0" borderId="13" xfId="104" applyFont="1" applyFill="1" applyBorder="1" applyAlignment="1" applyProtection="1">
      <alignment horizontal="right" vertical="center"/>
      <protection locked="0"/>
    </xf>
    <xf numFmtId="42" fontId="43" fillId="0" borderId="0" xfId="104" applyFont="1" applyFill="1" applyBorder="1" applyAlignment="1" applyProtection="1">
      <alignment horizontal="right" vertical="center"/>
      <protection locked="0"/>
    </xf>
    <xf numFmtId="42" fontId="43" fillId="0" borderId="31" xfId="104" applyFont="1" applyFill="1" applyBorder="1" applyAlignment="1" applyProtection="1">
      <alignment horizontal="right" vertical="center"/>
      <protection locked="0"/>
    </xf>
    <xf numFmtId="42" fontId="39" fillId="0" borderId="0" xfId="104" applyFont="1" applyBorder="1"/>
    <xf numFmtId="42" fontId="43" fillId="0" borderId="0" xfId="104" applyFont="1" applyBorder="1" applyAlignment="1" applyProtection="1">
      <alignment horizontal="center" vertical="center"/>
      <protection locked="0"/>
    </xf>
    <xf numFmtId="42" fontId="42" fillId="0" borderId="0" xfId="104" applyFont="1" applyFill="1" applyBorder="1" applyAlignment="1" applyProtection="1">
      <alignment vertical="center"/>
      <protection locked="0"/>
    </xf>
    <xf numFmtId="42" fontId="39" fillId="0" borderId="0" xfId="0" applyNumberFormat="1" applyFont="1"/>
    <xf numFmtId="176" fontId="42" fillId="0" borderId="0" xfId="0" applyNumberFormat="1" applyFont="1" applyFill="1"/>
    <xf numFmtId="0" fontId="42" fillId="25" borderId="16" xfId="80" applyFont="1" applyFill="1" applyBorder="1" applyAlignment="1" applyProtection="1">
      <alignment horizontal="center" vertical="center" wrapText="1"/>
      <protection locked="0"/>
    </xf>
    <xf numFmtId="176" fontId="42" fillId="0" borderId="0" xfId="0" applyNumberFormat="1" applyFont="1" applyFill="1" applyBorder="1"/>
    <xf numFmtId="49" fontId="43" fillId="0" borderId="41" xfId="80" applyNumberFormat="1" applyFont="1" applyFill="1" applyBorder="1" applyAlignment="1" applyProtection="1">
      <alignment horizontal="center" vertical="center"/>
      <protection locked="0"/>
    </xf>
    <xf numFmtId="0" fontId="43" fillId="0" borderId="32" xfId="0" applyFont="1" applyBorder="1"/>
    <xf numFmtId="49" fontId="43" fillId="0" borderId="20" xfId="80" applyNumberFormat="1" applyFont="1" applyFill="1" applyBorder="1" applyAlignment="1" applyProtection="1">
      <alignment horizontal="center" vertical="center"/>
      <protection locked="0"/>
    </xf>
    <xf numFmtId="0" fontId="43" fillId="0" borderId="41" xfId="0" applyFont="1" applyBorder="1"/>
    <xf numFmtId="0" fontId="43" fillId="0" borderId="0" xfId="0" applyFont="1" applyBorder="1"/>
    <xf numFmtId="175" fontId="42" fillId="0" borderId="13" xfId="80" applyNumberFormat="1" applyFont="1" applyFill="1" applyBorder="1" applyAlignment="1" applyProtection="1">
      <alignment horizontal="right" vertical="center"/>
      <protection locked="0"/>
    </xf>
    <xf numFmtId="42" fontId="0" fillId="0" borderId="0" xfId="0" applyNumberFormat="1"/>
    <xf numFmtId="0" fontId="39" fillId="0" borderId="0" xfId="0" applyFont="1" applyFill="1" applyBorder="1" applyAlignment="1">
      <alignment vertical="center"/>
    </xf>
    <xf numFmtId="169" fontId="39" fillId="0" borderId="0" xfId="0" applyNumberFormat="1" applyFont="1" applyFill="1" applyBorder="1"/>
    <xf numFmtId="0" fontId="42" fillId="25" borderId="42" xfId="81" applyFont="1" applyFill="1" applyBorder="1" applyAlignment="1">
      <alignment horizontal="centerContinuous" vertical="center" wrapText="1"/>
    </xf>
    <xf numFmtId="170" fontId="42" fillId="25" borderId="42" xfId="78" applyNumberFormat="1" applyFont="1" applyFill="1" applyBorder="1" applyAlignment="1">
      <alignment horizontal="center" vertical="center" wrapText="1"/>
    </xf>
    <xf numFmtId="0" fontId="42" fillId="25" borderId="42" xfId="81" applyFont="1" applyFill="1" applyBorder="1" applyAlignment="1">
      <alignment horizontal="center" vertical="center" wrapText="1"/>
    </xf>
    <xf numFmtId="0" fontId="43" fillId="0" borderId="44" xfId="80" applyFont="1" applyFill="1" applyBorder="1" applyAlignment="1" applyProtection="1">
      <alignment horizontal="center" vertical="center"/>
      <protection locked="0"/>
    </xf>
    <xf numFmtId="0" fontId="43" fillId="0" borderId="45" xfId="80" applyFont="1" applyFill="1" applyBorder="1" applyAlignment="1" applyProtection="1">
      <alignment horizontal="left" vertical="center" wrapText="1"/>
      <protection locked="0"/>
    </xf>
    <xf numFmtId="49" fontId="43" fillId="0" borderId="12" xfId="80" applyNumberFormat="1" applyFont="1" applyFill="1" applyBorder="1" applyAlignment="1" applyProtection="1">
      <alignment horizontal="left" vertical="center" wrapText="1"/>
      <protection locked="0"/>
    </xf>
    <xf numFmtId="168" fontId="43" fillId="0" borderId="12" xfId="76" applyNumberFormat="1" applyFont="1" applyFill="1" applyBorder="1" applyAlignment="1" applyProtection="1">
      <alignment horizontal="center" vertical="center"/>
      <protection locked="0"/>
    </xf>
    <xf numFmtId="49" fontId="43" fillId="0" borderId="12" xfId="80" applyNumberFormat="1" applyFont="1" applyFill="1" applyBorder="1" applyAlignment="1" applyProtection="1">
      <alignment horizontal="center" vertical="center"/>
      <protection locked="0"/>
    </xf>
    <xf numFmtId="169" fontId="43" fillId="0" borderId="46" xfId="77" applyNumberFormat="1" applyFont="1" applyFill="1" applyBorder="1" applyAlignment="1" applyProtection="1">
      <alignment horizontal="right" vertical="center"/>
      <protection locked="0"/>
    </xf>
    <xf numFmtId="0" fontId="43" fillId="0" borderId="10" xfId="80" applyFont="1" applyFill="1" applyBorder="1" applyAlignment="1" applyProtection="1">
      <alignment horizontal="center" vertical="center"/>
      <protection locked="0"/>
    </xf>
    <xf numFmtId="0" fontId="43" fillId="0" borderId="26" xfId="80" applyFont="1" applyFill="1" applyBorder="1" applyAlignment="1" applyProtection="1">
      <alignment horizontal="left" vertical="center" wrapText="1"/>
      <protection locked="0"/>
    </xf>
    <xf numFmtId="0" fontId="39" fillId="0" borderId="12" xfId="0" applyFont="1" applyBorder="1" applyAlignment="1">
      <alignment horizontal="justify" vertical="center"/>
    </xf>
    <xf numFmtId="0" fontId="39" fillId="0" borderId="12" xfId="0" applyFont="1" applyBorder="1" applyAlignment="1">
      <alignment horizontal="justify" vertical="center" wrapText="1"/>
    </xf>
    <xf numFmtId="0" fontId="43" fillId="0" borderId="12" xfId="0" applyFont="1" applyBorder="1" applyAlignment="1">
      <alignment vertical="center" wrapText="1"/>
    </xf>
    <xf numFmtId="0" fontId="43" fillId="0" borderId="12" xfId="0" applyFont="1" applyBorder="1" applyAlignment="1">
      <alignment horizontal="center" vertical="center"/>
    </xf>
    <xf numFmtId="0" fontId="43" fillId="0" borderId="12" xfId="0" applyFont="1" applyFill="1" applyBorder="1" applyAlignment="1">
      <alignment vertical="center" wrapText="1"/>
    </xf>
    <xf numFmtId="0" fontId="39" fillId="0" borderId="12" xfId="0" applyFont="1" applyBorder="1"/>
    <xf numFmtId="49" fontId="43" fillId="0" borderId="12" xfId="80" applyNumberFormat="1" applyFont="1" applyFill="1" applyBorder="1" applyAlignment="1" applyProtection="1">
      <alignment vertical="center" wrapText="1"/>
      <protection locked="0"/>
    </xf>
    <xf numFmtId="168" fontId="43" fillId="0" borderId="12" xfId="76" applyNumberFormat="1" applyFont="1" applyBorder="1" applyAlignment="1" applyProtection="1">
      <alignment horizontal="center" vertical="center"/>
      <protection locked="0"/>
    </xf>
    <xf numFmtId="169" fontId="43" fillId="0" borderId="12" xfId="77" applyNumberFormat="1" applyFont="1" applyFill="1" applyBorder="1" applyAlignment="1" applyProtection="1">
      <alignment horizontal="right" vertical="center"/>
      <protection locked="0"/>
    </xf>
    <xf numFmtId="180" fontId="43" fillId="0" borderId="12" xfId="0" applyNumberFormat="1" applyFont="1" applyFill="1" applyBorder="1" applyAlignment="1">
      <alignment vertical="center"/>
    </xf>
    <xf numFmtId="180" fontId="43" fillId="26" borderId="12" xfId="0" applyNumberFormat="1" applyFont="1" applyFill="1" applyBorder="1" applyAlignment="1">
      <alignment horizontal="center" vertical="center"/>
    </xf>
    <xf numFmtId="180" fontId="43" fillId="0" borderId="12" xfId="0" applyNumberFormat="1" applyFont="1" applyBorder="1" applyAlignment="1">
      <alignment horizontal="center" vertical="center"/>
    </xf>
    <xf numFmtId="180" fontId="43" fillId="0" borderId="12" xfId="0" applyNumberFormat="1" applyFont="1" applyBorder="1" applyAlignment="1">
      <alignment vertical="center"/>
    </xf>
    <xf numFmtId="180" fontId="43" fillId="26" borderId="12" xfId="0" applyNumberFormat="1" applyFont="1" applyFill="1" applyBorder="1" applyAlignment="1">
      <alignment vertical="center"/>
    </xf>
    <xf numFmtId="180" fontId="42" fillId="0" borderId="12" xfId="0" applyNumberFormat="1" applyFont="1" applyBorder="1" applyAlignment="1">
      <alignment vertical="center"/>
    </xf>
    <xf numFmtId="0" fontId="50" fillId="0" borderId="12" xfId="0" applyFont="1" applyFill="1" applyBorder="1" applyAlignment="1">
      <alignment horizontal="center" vertical="center"/>
    </xf>
    <xf numFmtId="42" fontId="43" fillId="26" borderId="0" xfId="98" applyNumberFormat="1" applyFont="1" applyFill="1"/>
    <xf numFmtId="42" fontId="43" fillId="0" borderId="0" xfId="98" applyNumberFormat="1" applyFont="1"/>
    <xf numFmtId="42" fontId="40" fillId="0" borderId="0" xfId="104" applyFont="1" applyFill="1" applyBorder="1"/>
    <xf numFmtId="0" fontId="39" fillId="0" borderId="0" xfId="0" applyFont="1" applyAlignment="1">
      <alignment vertical="center" wrapText="1"/>
    </xf>
    <xf numFmtId="0" fontId="43" fillId="0" borderId="0" xfId="98" applyFont="1" applyBorder="1"/>
    <xf numFmtId="176" fontId="42" fillId="26" borderId="0" xfId="98" applyNumberFormat="1" applyFont="1" applyFill="1" applyBorder="1"/>
    <xf numFmtId="176" fontId="46" fillId="26" borderId="0" xfId="98" applyNumberFormat="1" applyFont="1" applyFill="1" applyBorder="1"/>
    <xf numFmtId="0" fontId="43" fillId="26" borderId="0" xfId="98" applyFont="1" applyFill="1" applyBorder="1"/>
    <xf numFmtId="170" fontId="42" fillId="28" borderId="16" xfId="78" applyNumberFormat="1" applyFont="1" applyFill="1" applyBorder="1" applyAlignment="1">
      <alignment horizontal="centerContinuous" vertical="center" wrapText="1"/>
    </xf>
    <xf numFmtId="168" fontId="42" fillId="28" borderId="16" xfId="76" applyNumberFormat="1" applyFont="1" applyFill="1" applyBorder="1" applyAlignment="1" applyProtection="1">
      <alignment horizontal="center" vertical="center"/>
      <protection locked="0"/>
    </xf>
    <xf numFmtId="0" fontId="43" fillId="0" borderId="0" xfId="0" applyFont="1" applyFill="1"/>
    <xf numFmtId="49" fontId="42" fillId="0" borderId="13" xfId="80" applyNumberFormat="1" applyFont="1" applyFill="1" applyBorder="1" applyAlignment="1" applyProtection="1">
      <alignment horizontal="left" vertical="center"/>
      <protection locked="0"/>
    </xf>
    <xf numFmtId="0" fontId="39" fillId="0" borderId="0" xfId="0" applyFont="1"/>
    <xf numFmtId="168" fontId="43" fillId="0" borderId="13" xfId="76" applyNumberFormat="1" applyFont="1" applyFill="1" applyBorder="1" applyAlignment="1" applyProtection="1">
      <alignment horizontal="center" vertical="center"/>
      <protection locked="0"/>
    </xf>
    <xf numFmtId="0" fontId="42" fillId="25" borderId="16" xfId="80" applyFont="1" applyFill="1" applyBorder="1" applyAlignment="1" applyProtection="1">
      <alignment horizontal="center" vertical="center" wrapText="1"/>
      <protection locked="0"/>
    </xf>
    <xf numFmtId="169" fontId="43" fillId="0" borderId="13" xfId="77" applyNumberFormat="1" applyFont="1" applyFill="1" applyBorder="1" applyAlignment="1" applyProtection="1">
      <alignment horizontal="right" vertical="center"/>
      <protection locked="0"/>
    </xf>
    <xf numFmtId="42" fontId="43" fillId="0" borderId="0" xfId="104" applyFont="1"/>
    <xf numFmtId="42" fontId="42" fillId="25" borderId="13" xfId="104" applyFont="1" applyFill="1" applyBorder="1" applyAlignment="1" applyProtection="1">
      <alignment horizontal="center" vertical="center" wrapText="1"/>
      <protection locked="0"/>
    </xf>
    <xf numFmtId="42" fontId="43" fillId="0" borderId="0" xfId="104" applyFont="1" applyFill="1" applyBorder="1"/>
    <xf numFmtId="42" fontId="43" fillId="0" borderId="17" xfId="104" applyFont="1" applyFill="1" applyBorder="1" applyAlignment="1" applyProtection="1">
      <alignment horizontal="center" vertical="center"/>
      <protection locked="0"/>
    </xf>
    <xf numFmtId="42" fontId="42" fillId="0" borderId="17" xfId="104" applyFont="1" applyFill="1" applyBorder="1" applyAlignment="1" applyProtection="1">
      <alignment vertical="center"/>
      <protection locked="0"/>
    </xf>
    <xf numFmtId="173" fontId="39" fillId="0" borderId="13" xfId="0" applyNumberFormat="1" applyFont="1" applyFill="1" applyBorder="1" applyAlignment="1">
      <alignment vertical="center"/>
    </xf>
    <xf numFmtId="0" fontId="40" fillId="0" borderId="13" xfId="0" applyNumberFormat="1" applyFont="1" applyFill="1" applyBorder="1" applyAlignment="1">
      <alignment horizontal="right" vertical="center"/>
    </xf>
    <xf numFmtId="179" fontId="39" fillId="0" borderId="13" xfId="0" applyNumberFormat="1" applyFont="1" applyFill="1" applyBorder="1" applyAlignment="1">
      <alignment vertical="center"/>
    </xf>
    <xf numFmtId="0" fontId="42" fillId="25" borderId="13" xfId="0" applyNumberFormat="1" applyFont="1" applyFill="1" applyBorder="1" applyAlignment="1">
      <alignment horizontal="center" vertical="center"/>
    </xf>
    <xf numFmtId="0" fontId="42" fillId="25" borderId="13" xfId="0" applyFont="1" applyFill="1" applyBorder="1" applyAlignment="1">
      <alignment horizontal="center" vertical="center" wrapText="1"/>
    </xf>
    <xf numFmtId="0" fontId="42" fillId="25" borderId="13" xfId="0" applyFont="1" applyFill="1" applyBorder="1" applyAlignment="1">
      <alignment horizontal="center" vertical="center"/>
    </xf>
    <xf numFmtId="0" fontId="43" fillId="25" borderId="13" xfId="0" applyNumberFormat="1" applyFont="1" applyFill="1" applyBorder="1" applyAlignment="1">
      <alignment horizontal="center" vertical="center"/>
    </xf>
    <xf numFmtId="0" fontId="42" fillId="25" borderId="13" xfId="0" applyFont="1" applyFill="1" applyBorder="1" applyAlignment="1">
      <alignment vertical="center" wrapText="1"/>
    </xf>
    <xf numFmtId="1" fontId="42" fillId="25" borderId="13" xfId="0" applyNumberFormat="1" applyFont="1" applyFill="1" applyBorder="1" applyAlignment="1">
      <alignment horizontal="center" vertical="center"/>
    </xf>
    <xf numFmtId="173" fontId="42" fillId="25" borderId="13" xfId="0" applyNumberFormat="1" applyFont="1" applyFill="1" applyBorder="1" applyAlignment="1">
      <alignment vertical="center"/>
    </xf>
    <xf numFmtId="1" fontId="42" fillId="25" borderId="16" xfId="0" applyNumberFormat="1" applyFont="1" applyFill="1" applyBorder="1" applyAlignment="1">
      <alignment horizontal="center" vertical="center"/>
    </xf>
    <xf numFmtId="176" fontId="39" fillId="0" borderId="0" xfId="0" applyNumberFormat="1" applyFont="1"/>
    <xf numFmtId="179" fontId="40" fillId="0" borderId="13" xfId="0" applyNumberFormat="1" applyFont="1" applyFill="1" applyBorder="1" applyAlignment="1">
      <alignment vertical="center"/>
    </xf>
    <xf numFmtId="179" fontId="40" fillId="0" borderId="13" xfId="0" applyNumberFormat="1" applyFont="1" applyFill="1" applyBorder="1" applyAlignment="1">
      <alignment horizontal="right" vertical="center"/>
    </xf>
    <xf numFmtId="179" fontId="39" fillId="0" borderId="0" xfId="0" applyNumberFormat="1" applyFont="1"/>
    <xf numFmtId="179" fontId="42" fillId="25" borderId="13" xfId="0" applyNumberFormat="1" applyFont="1" applyFill="1" applyBorder="1" applyAlignment="1">
      <alignment horizontal="center" vertical="center"/>
    </xf>
    <xf numFmtId="179" fontId="39" fillId="0" borderId="34" xfId="0" applyNumberFormat="1" applyFont="1" applyFill="1" applyBorder="1" applyAlignment="1">
      <alignment vertical="center"/>
    </xf>
    <xf numFmtId="179" fontId="39" fillId="0" borderId="34" xfId="0" applyNumberFormat="1" applyFont="1" applyBorder="1" applyAlignment="1">
      <alignment vertical="center"/>
    </xf>
    <xf numFmtId="179" fontId="39" fillId="0" borderId="35" xfId="0" applyNumberFormat="1" applyFont="1" applyBorder="1" applyAlignment="1">
      <alignment vertical="center"/>
    </xf>
    <xf numFmtId="179" fontId="42" fillId="25" borderId="13" xfId="0" applyNumberFormat="1" applyFont="1" applyFill="1" applyBorder="1" applyAlignment="1">
      <alignment vertical="center"/>
    </xf>
    <xf numFmtId="179" fontId="39" fillId="0" borderId="0" xfId="0" applyNumberFormat="1" applyFont="1" applyFill="1" applyBorder="1"/>
    <xf numFmtId="179" fontId="39" fillId="0" borderId="0" xfId="0" applyNumberFormat="1" applyFont="1" applyFill="1" applyBorder="1" applyAlignment="1">
      <alignment horizontal="center"/>
    </xf>
    <xf numFmtId="179" fontId="42" fillId="0" borderId="0" xfId="77" applyNumberFormat="1" applyFont="1" applyFill="1" applyBorder="1" applyAlignment="1" applyProtection="1">
      <alignment horizontal="right" vertical="center"/>
      <protection locked="0"/>
    </xf>
    <xf numFmtId="0" fontId="42" fillId="29" borderId="13" xfId="81" applyFont="1" applyFill="1" applyBorder="1" applyAlignment="1">
      <alignment horizontal="centerContinuous" vertical="center" wrapText="1"/>
    </xf>
    <xf numFmtId="49" fontId="42" fillId="29" borderId="13" xfId="80" applyNumberFormat="1" applyFont="1" applyFill="1" applyBorder="1" applyAlignment="1" applyProtection="1">
      <alignment horizontal="center" vertical="center"/>
      <protection locked="0"/>
    </xf>
    <xf numFmtId="42" fontId="43" fillId="0" borderId="0" xfId="104" applyFont="1" applyFill="1"/>
    <xf numFmtId="42" fontId="42" fillId="29" borderId="13" xfId="104" applyFont="1" applyFill="1" applyBorder="1" applyAlignment="1">
      <alignment horizontal="center" vertical="center" wrapText="1"/>
    </xf>
    <xf numFmtId="42" fontId="42" fillId="29" borderId="13" xfId="104" applyFont="1" applyFill="1" applyBorder="1" applyAlignment="1" applyProtection="1">
      <alignment horizontal="right" vertical="center"/>
      <protection locked="0"/>
    </xf>
    <xf numFmtId="42" fontId="42" fillId="0" borderId="17" xfId="104" applyFont="1" applyFill="1" applyBorder="1" applyAlignment="1" applyProtection="1">
      <alignment horizontal="right" vertical="center"/>
      <protection locked="0"/>
    </xf>
    <xf numFmtId="42" fontId="42" fillId="0" borderId="0" xfId="104" applyFont="1" applyFill="1" applyAlignment="1">
      <alignment horizontal="right" vertical="center"/>
    </xf>
    <xf numFmtId="42" fontId="42" fillId="29" borderId="13" xfId="104" applyFont="1" applyFill="1" applyBorder="1" applyAlignment="1">
      <alignment horizontal="right" vertical="center"/>
    </xf>
    <xf numFmtId="42" fontId="42" fillId="0" borderId="13" xfId="104" applyFont="1" applyFill="1" applyBorder="1" applyAlignment="1">
      <alignment horizontal="right" vertical="center"/>
    </xf>
    <xf numFmtId="42" fontId="43" fillId="0" borderId="0" xfId="0" applyNumberFormat="1" applyFont="1" applyFill="1"/>
    <xf numFmtId="168" fontId="43" fillId="0" borderId="19" xfId="76" applyNumberFormat="1" applyFont="1" applyBorder="1" applyAlignment="1" applyProtection="1">
      <alignment horizontal="center" vertical="center"/>
      <protection locked="0"/>
    </xf>
    <xf numFmtId="0" fontId="43" fillId="30" borderId="10" xfId="80" applyFont="1" applyFill="1" applyBorder="1" applyAlignment="1" applyProtection="1">
      <alignment horizontal="center" vertical="center"/>
      <protection locked="0"/>
    </xf>
    <xf numFmtId="180" fontId="39" fillId="0" borderId="0" xfId="0" applyNumberFormat="1" applyFont="1" applyFill="1" applyBorder="1"/>
    <xf numFmtId="49" fontId="42" fillId="28" borderId="13" xfId="80" applyNumberFormat="1" applyFont="1" applyFill="1" applyBorder="1" applyAlignment="1" applyProtection="1">
      <alignment vertical="center"/>
      <protection locked="0"/>
    </xf>
    <xf numFmtId="9" fontId="42" fillId="0" borderId="20" xfId="107" applyFont="1" applyFill="1" applyBorder="1" applyAlignment="1" applyProtection="1">
      <alignment horizontal="center" vertical="center"/>
      <protection locked="0"/>
    </xf>
    <xf numFmtId="42" fontId="42" fillId="29" borderId="13" xfId="104" applyFont="1" applyFill="1" applyBorder="1" applyAlignment="1">
      <alignment horizontal="center" vertical="center"/>
    </xf>
    <xf numFmtId="179" fontId="39" fillId="0" borderId="17" xfId="0" applyNumberFormat="1" applyFont="1" applyFill="1" applyBorder="1" applyAlignment="1">
      <alignment horizontal="center"/>
    </xf>
    <xf numFmtId="179" fontId="39" fillId="0" borderId="17" xfId="0" applyNumberFormat="1" applyFont="1" applyFill="1" applyBorder="1"/>
    <xf numFmtId="179" fontId="42" fillId="0" borderId="13" xfId="104" applyNumberFormat="1" applyFont="1" applyFill="1" applyBorder="1" applyAlignment="1" applyProtection="1">
      <alignment vertical="center"/>
      <protection locked="0"/>
    </xf>
    <xf numFmtId="49" fontId="42" fillId="25" borderId="13" xfId="80" applyNumberFormat="1" applyFont="1" applyFill="1" applyBorder="1" applyAlignment="1" applyProtection="1">
      <alignment vertical="center"/>
      <protection locked="0"/>
    </xf>
    <xf numFmtId="0" fontId="42" fillId="24" borderId="13" xfId="81" applyFont="1" applyFill="1" applyBorder="1" applyAlignment="1">
      <alignment horizontal="center" vertical="center" wrapText="1"/>
    </xf>
    <xf numFmtId="179" fontId="39" fillId="0" borderId="17" xfId="0" applyNumberFormat="1" applyFont="1" applyFill="1" applyBorder="1" applyAlignment="1"/>
    <xf numFmtId="0" fontId="39" fillId="0" borderId="17" xfId="0" applyFont="1" applyBorder="1" applyAlignment="1">
      <alignment vertical="center" wrapText="1"/>
    </xf>
    <xf numFmtId="49" fontId="42" fillId="0" borderId="18" xfId="80" applyNumberFormat="1" applyFont="1" applyFill="1" applyBorder="1" applyAlignment="1" applyProtection="1">
      <alignment vertical="center"/>
      <protection locked="0"/>
    </xf>
    <xf numFmtId="168" fontId="43" fillId="0" borderId="13" xfId="76" applyNumberFormat="1" applyFont="1" applyFill="1" applyBorder="1" applyAlignment="1" applyProtection="1">
      <alignment vertical="center"/>
      <protection locked="0"/>
    </xf>
    <xf numFmtId="49" fontId="43" fillId="0" borderId="0" xfId="80" applyNumberFormat="1" applyFont="1" applyFill="1" applyBorder="1" applyAlignment="1" applyProtection="1">
      <alignment vertical="center"/>
      <protection locked="0"/>
    </xf>
    <xf numFmtId="168" fontId="43" fillId="0" borderId="20" xfId="76" applyNumberFormat="1" applyFont="1" applyFill="1" applyBorder="1" applyAlignment="1" applyProtection="1">
      <alignment horizontal="center" vertical="center"/>
      <protection locked="0"/>
    </xf>
    <xf numFmtId="0" fontId="42" fillId="0" borderId="16" xfId="80" applyNumberFormat="1" applyFont="1" applyFill="1" applyBorder="1" applyAlignment="1" applyProtection="1">
      <alignment horizontal="left" vertical="center"/>
      <protection locked="0"/>
    </xf>
    <xf numFmtId="0" fontId="42" fillId="0" borderId="16" xfId="80" applyNumberFormat="1" applyFont="1" applyFill="1" applyBorder="1" applyAlignment="1" applyProtection="1">
      <alignment vertical="center"/>
      <protection locked="0"/>
    </xf>
    <xf numFmtId="0" fontId="42" fillId="0" borderId="20" xfId="80" applyNumberFormat="1" applyFont="1" applyFill="1" applyBorder="1" applyAlignment="1" applyProtection="1">
      <alignment vertical="center"/>
      <protection locked="0"/>
    </xf>
    <xf numFmtId="179" fontId="39" fillId="0" borderId="17" xfId="0" applyNumberFormat="1" applyFont="1" applyFill="1" applyBorder="1" applyAlignment="1">
      <alignment vertical="center"/>
    </xf>
    <xf numFmtId="0" fontId="42" fillId="25" borderId="20" xfId="80" applyFont="1" applyFill="1" applyBorder="1" applyAlignment="1" applyProtection="1">
      <alignment vertical="center" wrapText="1"/>
      <protection locked="0"/>
    </xf>
    <xf numFmtId="0" fontId="42" fillId="25" borderId="18" xfId="80" applyFont="1" applyFill="1" applyBorder="1" applyAlignment="1" applyProtection="1">
      <alignment vertical="center" wrapText="1"/>
      <protection locked="0"/>
    </xf>
    <xf numFmtId="0" fontId="42" fillId="25" borderId="16" xfId="80" applyFont="1" applyFill="1" applyBorder="1" applyAlignment="1" applyProtection="1">
      <alignment vertical="center"/>
      <protection locked="0"/>
    </xf>
    <xf numFmtId="168" fontId="43" fillId="0" borderId="18" xfId="76" applyNumberFormat="1" applyFont="1" applyFill="1" applyBorder="1" applyAlignment="1" applyProtection="1">
      <alignment horizontal="center" vertical="center"/>
      <protection locked="0"/>
    </xf>
    <xf numFmtId="169" fontId="43" fillId="0" borderId="11" xfId="77" applyNumberFormat="1" applyFont="1" applyFill="1" applyBorder="1" applyAlignment="1" applyProtection="1">
      <alignment horizontal="right" vertical="center"/>
      <protection locked="0"/>
    </xf>
    <xf numFmtId="0" fontId="43" fillId="30" borderId="27" xfId="80" applyFont="1" applyFill="1" applyBorder="1" applyAlignment="1" applyProtection="1">
      <alignment horizontal="center" vertical="center"/>
      <protection locked="0"/>
    </xf>
    <xf numFmtId="0" fontId="39" fillId="0" borderId="28" xfId="0" applyFont="1" applyBorder="1"/>
    <xf numFmtId="49" fontId="43" fillId="0" borderId="28" xfId="80" applyNumberFormat="1" applyFont="1" applyFill="1" applyBorder="1" applyAlignment="1" applyProtection="1">
      <alignment vertical="center" wrapText="1"/>
      <protection locked="0"/>
    </xf>
    <xf numFmtId="168" fontId="43" fillId="0" borderId="47" xfId="76" applyNumberFormat="1" applyFont="1" applyBorder="1" applyAlignment="1" applyProtection="1">
      <alignment horizontal="center" vertical="center"/>
      <protection locked="0"/>
    </xf>
    <xf numFmtId="49" fontId="43" fillId="0" borderId="28" xfId="80" applyNumberFormat="1" applyFont="1" applyFill="1" applyBorder="1" applyAlignment="1" applyProtection="1">
      <alignment horizontal="center" vertical="center"/>
      <protection locked="0"/>
    </xf>
    <xf numFmtId="169" fontId="43" fillId="0" borderId="28" xfId="77" applyNumberFormat="1" applyFont="1" applyFill="1" applyBorder="1" applyAlignment="1" applyProtection="1">
      <alignment horizontal="right" vertical="center"/>
      <protection locked="0"/>
    </xf>
    <xf numFmtId="169" fontId="43" fillId="0" borderId="29" xfId="77" applyNumberFormat="1" applyFont="1" applyFill="1" applyBorder="1" applyAlignment="1" applyProtection="1">
      <alignment horizontal="right" vertical="center"/>
      <protection locked="0"/>
    </xf>
    <xf numFmtId="0" fontId="39" fillId="0" borderId="44" xfId="0" applyFont="1" applyBorder="1"/>
    <xf numFmtId="0" fontId="39" fillId="0" borderId="48" xfId="0" applyFont="1" applyBorder="1"/>
    <xf numFmtId="180" fontId="42" fillId="0" borderId="48" xfId="0" applyNumberFormat="1" applyFont="1" applyBorder="1" applyAlignment="1">
      <alignment vertical="center"/>
    </xf>
    <xf numFmtId="180" fontId="42" fillId="0" borderId="48" xfId="0" applyNumberFormat="1" applyFont="1" applyBorder="1" applyAlignment="1">
      <alignment horizontal="center" vertical="center"/>
    </xf>
    <xf numFmtId="180" fontId="42" fillId="0" borderId="46" xfId="0" applyNumberFormat="1" applyFont="1" applyBorder="1" applyAlignment="1">
      <alignment horizontal="center" vertical="center"/>
    </xf>
    <xf numFmtId="0" fontId="39" fillId="0" borderId="10" xfId="0" applyFont="1" applyBorder="1"/>
    <xf numFmtId="180" fontId="42" fillId="0" borderId="11" xfId="0" applyNumberFormat="1" applyFont="1" applyBorder="1" applyAlignment="1">
      <alignment horizontal="center" vertical="center"/>
    </xf>
    <xf numFmtId="0" fontId="39" fillId="0" borderId="27" xfId="0" applyFont="1" applyBorder="1"/>
    <xf numFmtId="180" fontId="42" fillId="0" borderId="28" xfId="0" applyNumberFormat="1" applyFont="1" applyBorder="1" applyAlignment="1">
      <alignment vertical="center"/>
    </xf>
    <xf numFmtId="180" fontId="42" fillId="0" borderId="28" xfId="0" applyNumberFormat="1" applyFont="1" applyBorder="1" applyAlignment="1">
      <alignment horizontal="center" vertical="center"/>
    </xf>
    <xf numFmtId="180" fontId="42" fillId="0" borderId="29" xfId="0" applyNumberFormat="1" applyFont="1" applyBorder="1" applyAlignment="1">
      <alignment horizontal="center" vertical="center"/>
    </xf>
    <xf numFmtId="9" fontId="42" fillId="0" borderId="12" xfId="107" applyFont="1" applyBorder="1" applyAlignment="1">
      <alignment horizontal="center" vertical="center"/>
    </xf>
    <xf numFmtId="42" fontId="42" fillId="27" borderId="51" xfId="104" applyFont="1" applyFill="1" applyBorder="1" applyAlignment="1" applyProtection="1">
      <alignment horizontal="right" vertical="center"/>
      <protection locked="0"/>
    </xf>
    <xf numFmtId="0" fontId="42" fillId="27" borderId="38" xfId="101" applyFont="1" applyFill="1" applyBorder="1" applyAlignment="1"/>
    <xf numFmtId="49" fontId="42" fillId="27" borderId="26" xfId="101" applyNumberFormat="1" applyFont="1" applyFill="1" applyBorder="1" applyAlignment="1"/>
    <xf numFmtId="9" fontId="42" fillId="27" borderId="12" xfId="107" applyFont="1" applyFill="1" applyBorder="1" applyAlignment="1"/>
    <xf numFmtId="9" fontId="42" fillId="27" borderId="37" xfId="107" applyFont="1" applyFill="1" applyBorder="1" applyAlignment="1">
      <alignment horizontal="center"/>
    </xf>
    <xf numFmtId="9" fontId="42" fillId="27" borderId="38" xfId="107" applyFont="1" applyFill="1" applyBorder="1" applyAlignment="1">
      <alignment horizontal="center"/>
    </xf>
    <xf numFmtId="9" fontId="42" fillId="27" borderId="36" xfId="107" applyFont="1" applyFill="1" applyBorder="1" applyAlignment="1">
      <alignment horizontal="center"/>
    </xf>
    <xf numFmtId="0" fontId="42" fillId="26" borderId="0" xfId="98" applyFont="1" applyFill="1" applyBorder="1" applyAlignment="1"/>
    <xf numFmtId="42" fontId="42" fillId="26" borderId="46" xfId="104" applyFont="1" applyFill="1" applyBorder="1" applyAlignment="1" applyProtection="1">
      <alignment horizontal="right" vertical="center"/>
      <protection locked="0"/>
    </xf>
    <xf numFmtId="0" fontId="42" fillId="27" borderId="55" xfId="101" applyFont="1" applyFill="1" applyBorder="1" applyAlignment="1"/>
    <xf numFmtId="9" fontId="42" fillId="27" borderId="56" xfId="107" applyFont="1" applyFill="1" applyBorder="1" applyAlignment="1">
      <alignment horizontal="center"/>
    </xf>
    <xf numFmtId="42" fontId="42" fillId="27" borderId="57" xfId="104" applyFont="1" applyFill="1" applyBorder="1" applyAlignment="1" applyProtection="1">
      <alignment horizontal="right" vertical="center"/>
      <protection locked="0"/>
    </xf>
    <xf numFmtId="49" fontId="42" fillId="27" borderId="16" xfId="101" applyNumberFormat="1" applyFont="1" applyFill="1" applyBorder="1" applyAlignment="1"/>
    <xf numFmtId="49" fontId="42" fillId="27" borderId="20" xfId="101" applyNumberFormat="1" applyFont="1" applyFill="1" applyBorder="1" applyAlignment="1"/>
    <xf numFmtId="9" fontId="42" fillId="27" borderId="58" xfId="107" applyFont="1" applyFill="1" applyBorder="1" applyAlignment="1"/>
    <xf numFmtId="42" fontId="42" fillId="27" borderId="18" xfId="104" applyFont="1" applyFill="1" applyBorder="1" applyAlignment="1" applyProtection="1">
      <alignment horizontal="right" vertical="center"/>
      <protection locked="0"/>
    </xf>
    <xf numFmtId="0" fontId="43" fillId="26" borderId="38" xfId="99" applyFont="1" applyFill="1" applyBorder="1" applyAlignment="1">
      <alignment vertical="center" wrapText="1"/>
    </xf>
    <xf numFmtId="0" fontId="43" fillId="26" borderId="26" xfId="99" applyFont="1" applyFill="1" applyBorder="1" applyAlignment="1">
      <alignment vertical="center" wrapText="1"/>
    </xf>
    <xf numFmtId="0" fontId="43" fillId="26" borderId="21" xfId="99" applyFont="1" applyFill="1" applyBorder="1" applyAlignment="1">
      <alignment vertical="center" wrapText="1"/>
    </xf>
    <xf numFmtId="0" fontId="42" fillId="26" borderId="59" xfId="98" applyFont="1" applyFill="1" applyBorder="1" applyAlignment="1" applyProtection="1"/>
    <xf numFmtId="0" fontId="42" fillId="26" borderId="60" xfId="98" applyFont="1" applyFill="1" applyBorder="1" applyAlignment="1" applyProtection="1"/>
    <xf numFmtId="0" fontId="42" fillId="26" borderId="49" xfId="98" applyFont="1" applyFill="1" applyBorder="1" applyAlignment="1" applyProtection="1"/>
    <xf numFmtId="0" fontId="42" fillId="26" borderId="22" xfId="98" applyFont="1" applyFill="1" applyBorder="1" applyAlignment="1" applyProtection="1"/>
    <xf numFmtId="0" fontId="42" fillId="26" borderId="21" xfId="98" applyFont="1" applyFill="1" applyBorder="1" applyAlignment="1" applyProtection="1"/>
    <xf numFmtId="0" fontId="42" fillId="26" borderId="19" xfId="98" applyFont="1" applyFill="1" applyBorder="1" applyAlignment="1" applyProtection="1"/>
    <xf numFmtId="0" fontId="43" fillId="26" borderId="45" xfId="99" applyFont="1" applyFill="1" applyBorder="1" applyAlignment="1">
      <alignment vertical="center" wrapText="1"/>
    </xf>
    <xf numFmtId="0" fontId="42" fillId="26" borderId="59" xfId="98" applyFont="1" applyFill="1" applyBorder="1" applyAlignment="1" applyProtection="1">
      <alignment vertical="center"/>
    </xf>
    <xf numFmtId="1" fontId="42" fillId="27" borderId="50" xfId="101" applyNumberFormat="1" applyFont="1" applyFill="1" applyBorder="1" applyAlignment="1" applyProtection="1">
      <alignment horizontal="center" vertical="center" wrapText="1"/>
      <protection locked="0"/>
    </xf>
    <xf numFmtId="1" fontId="42" fillId="27" borderId="52" xfId="101" applyNumberFormat="1" applyFont="1" applyFill="1" applyBorder="1" applyAlignment="1" applyProtection="1">
      <alignment horizontal="center" vertical="center" wrapText="1"/>
      <protection locked="0"/>
    </xf>
    <xf numFmtId="1" fontId="42" fillId="27" borderId="17" xfId="101" applyNumberFormat="1" applyFont="1" applyFill="1" applyBorder="1" applyAlignment="1" applyProtection="1">
      <alignment horizontal="center" vertical="center" wrapText="1"/>
      <protection locked="0"/>
    </xf>
    <xf numFmtId="1" fontId="42" fillId="27" borderId="53" xfId="101" applyNumberFormat="1" applyFont="1" applyFill="1" applyBorder="1" applyAlignment="1" applyProtection="1">
      <alignment horizontal="center" vertical="center" wrapText="1"/>
      <protection locked="0"/>
    </xf>
    <xf numFmtId="1" fontId="42" fillId="27" borderId="23" xfId="101" applyNumberFormat="1" applyFont="1" applyFill="1" applyBorder="1" applyAlignment="1" applyProtection="1">
      <alignment horizontal="center" vertical="center" wrapText="1"/>
      <protection locked="0"/>
    </xf>
    <xf numFmtId="1" fontId="42" fillId="27" borderId="54" xfId="101" applyNumberFormat="1" applyFont="1" applyFill="1" applyBorder="1" applyAlignment="1" applyProtection="1">
      <alignment horizontal="center" vertical="center" wrapText="1"/>
      <protection locked="0"/>
    </xf>
    <xf numFmtId="0" fontId="40" fillId="0" borderId="0" xfId="0" applyFont="1" applyAlignment="1">
      <alignment horizontal="center"/>
    </xf>
    <xf numFmtId="0" fontId="44" fillId="0" borderId="0" xfId="0" applyFont="1" applyAlignment="1">
      <alignment horizontal="center" vertical="center" wrapText="1"/>
    </xf>
    <xf numFmtId="0" fontId="42" fillId="27" borderId="13" xfId="98" applyFont="1" applyFill="1" applyBorder="1" applyAlignment="1">
      <alignment horizontal="center"/>
    </xf>
    <xf numFmtId="1" fontId="42" fillId="27" borderId="30" xfId="101" applyNumberFormat="1" applyFont="1" applyFill="1" applyBorder="1" applyAlignment="1" applyProtection="1">
      <alignment horizontal="center" vertical="center" wrapText="1"/>
      <protection locked="0"/>
    </xf>
    <xf numFmtId="1" fontId="42" fillId="27" borderId="0" xfId="101" applyNumberFormat="1" applyFont="1" applyFill="1" applyBorder="1" applyAlignment="1" applyProtection="1">
      <alignment horizontal="center" vertical="center" wrapText="1"/>
      <protection locked="0"/>
    </xf>
    <xf numFmtId="1" fontId="42" fillId="27" borderId="32" xfId="101" applyNumberFormat="1" applyFont="1" applyFill="1" applyBorder="1" applyAlignment="1" applyProtection="1">
      <alignment horizontal="center" vertical="center" wrapText="1"/>
      <protection locked="0"/>
    </xf>
    <xf numFmtId="0" fontId="42" fillId="0" borderId="0" xfId="0" applyFont="1" applyFill="1" applyAlignment="1">
      <alignment horizontal="center"/>
    </xf>
    <xf numFmtId="49" fontId="42" fillId="0" borderId="14" xfId="80" applyNumberFormat="1" applyFont="1" applyFill="1" applyBorder="1" applyAlignment="1" applyProtection="1">
      <alignment horizontal="center" vertical="center" wrapText="1"/>
      <protection locked="0"/>
    </xf>
    <xf numFmtId="49" fontId="42" fillId="0" borderId="15" xfId="80" applyNumberFormat="1" applyFont="1" applyFill="1" applyBorder="1" applyAlignment="1" applyProtection="1">
      <alignment horizontal="center" vertical="center" wrapText="1"/>
      <protection locked="0"/>
    </xf>
    <xf numFmtId="49" fontId="42" fillId="0" borderId="17" xfId="80" applyNumberFormat="1" applyFont="1" applyFill="1" applyBorder="1" applyAlignment="1" applyProtection="1">
      <alignment horizontal="center" vertical="center" wrapText="1"/>
      <protection locked="0"/>
    </xf>
    <xf numFmtId="49" fontId="42" fillId="0" borderId="25" xfId="80" applyNumberFormat="1" applyFont="1" applyFill="1" applyBorder="1" applyAlignment="1" applyProtection="1">
      <alignment horizontal="center" vertical="center" wrapText="1"/>
      <protection locked="0"/>
    </xf>
    <xf numFmtId="49" fontId="42" fillId="0" borderId="23" xfId="80" applyNumberFormat="1" applyFont="1" applyFill="1" applyBorder="1" applyAlignment="1" applyProtection="1">
      <alignment horizontal="center" vertical="center" wrapText="1"/>
      <protection locked="0"/>
    </xf>
    <xf numFmtId="49" fontId="42" fillId="0" borderId="24" xfId="80" applyNumberFormat="1" applyFont="1" applyFill="1" applyBorder="1" applyAlignment="1" applyProtection="1">
      <alignment horizontal="center" vertical="center" wrapText="1"/>
      <protection locked="0"/>
    </xf>
    <xf numFmtId="0" fontId="42" fillId="0" borderId="16" xfId="80" applyFont="1" applyFill="1" applyBorder="1" applyAlignment="1" applyProtection="1">
      <alignment horizontal="right" vertical="center"/>
      <protection locked="0"/>
    </xf>
    <xf numFmtId="0" fontId="42" fillId="0" borderId="20" xfId="80" applyFont="1" applyFill="1" applyBorder="1" applyAlignment="1" applyProtection="1">
      <alignment horizontal="right" vertical="center"/>
      <protection locked="0"/>
    </xf>
    <xf numFmtId="0" fontId="42" fillId="0" borderId="18" xfId="80" applyFont="1" applyFill="1" applyBorder="1" applyAlignment="1" applyProtection="1">
      <alignment horizontal="right" vertical="center"/>
      <protection locked="0"/>
    </xf>
    <xf numFmtId="0" fontId="41" fillId="0" borderId="0" xfId="0" applyFont="1" applyFill="1" applyAlignment="1">
      <alignment horizontal="center" vertical="center"/>
    </xf>
    <xf numFmtId="0" fontId="41" fillId="0" borderId="0" xfId="0" applyFont="1" applyFill="1" applyAlignment="1">
      <alignment horizontal="center" vertical="center" wrapText="1"/>
    </xf>
    <xf numFmtId="0" fontId="43" fillId="0" borderId="0" xfId="0" applyFont="1" applyFill="1"/>
    <xf numFmtId="0" fontId="40" fillId="0" borderId="16" xfId="0" applyNumberFormat="1" applyFont="1" applyBorder="1" applyAlignment="1">
      <alignment horizontal="right" vertical="center"/>
    </xf>
    <xf numFmtId="0" fontId="40" fillId="0" borderId="18" xfId="0" applyNumberFormat="1" applyFont="1" applyBorder="1" applyAlignment="1">
      <alignment horizontal="right" vertical="center"/>
    </xf>
    <xf numFmtId="0" fontId="42" fillId="25" borderId="16" xfId="0" applyNumberFormat="1" applyFont="1" applyFill="1" applyBorder="1" applyAlignment="1">
      <alignment vertical="center"/>
    </xf>
    <xf numFmtId="0" fontId="42" fillId="25" borderId="20" xfId="0" applyNumberFormat="1" applyFont="1" applyFill="1" applyBorder="1" applyAlignment="1">
      <alignment vertical="center"/>
    </xf>
    <xf numFmtId="0" fontId="42" fillId="25" borderId="18" xfId="0" applyNumberFormat="1" applyFont="1" applyFill="1" applyBorder="1" applyAlignment="1">
      <alignment vertical="center"/>
    </xf>
    <xf numFmtId="0" fontId="42" fillId="25" borderId="13" xfId="0" applyNumberFormat="1" applyFont="1" applyFill="1" applyBorder="1" applyAlignment="1">
      <alignment vertical="center"/>
    </xf>
    <xf numFmtId="0" fontId="42" fillId="25" borderId="42" xfId="0" applyFont="1" applyFill="1" applyBorder="1" applyAlignment="1">
      <alignment horizontal="center" vertical="center"/>
    </xf>
    <xf numFmtId="0" fontId="42" fillId="25" borderId="40" xfId="0" applyFont="1" applyFill="1" applyBorder="1" applyAlignment="1">
      <alignment horizontal="center" vertical="center"/>
    </xf>
    <xf numFmtId="0" fontId="42" fillId="25" borderId="42" xfId="0" applyFont="1" applyFill="1" applyBorder="1" applyAlignment="1">
      <alignment horizontal="center" vertical="center" wrapText="1"/>
    </xf>
    <xf numFmtId="0" fontId="42" fillId="25" borderId="40" xfId="0" applyFont="1" applyFill="1" applyBorder="1" applyAlignment="1">
      <alignment horizontal="center" vertical="center" wrapText="1"/>
    </xf>
    <xf numFmtId="179" fontId="42" fillId="25" borderId="42" xfId="0" applyNumberFormat="1" applyFont="1" applyFill="1" applyBorder="1" applyAlignment="1">
      <alignment horizontal="center" vertical="center" wrapText="1"/>
    </xf>
    <xf numFmtId="179" fontId="42" fillId="25" borderId="40" xfId="0" applyNumberFormat="1" applyFont="1" applyFill="1" applyBorder="1" applyAlignment="1">
      <alignment horizontal="center" vertical="center" wrapText="1"/>
    </xf>
    <xf numFmtId="0" fontId="46" fillId="0" borderId="0" xfId="0" applyFont="1" applyBorder="1" applyAlignment="1">
      <alignment horizontal="center" vertical="center" wrapText="1"/>
    </xf>
    <xf numFmtId="0" fontId="40" fillId="0" borderId="0" xfId="0" applyFont="1" applyAlignment="1">
      <alignment horizontal="center" vertical="center"/>
    </xf>
    <xf numFmtId="49" fontId="42" fillId="0" borderId="42" xfId="80" applyNumberFormat="1" applyFont="1" applyFill="1" applyBorder="1" applyAlignment="1" applyProtection="1">
      <alignment horizontal="center" vertical="center" wrapText="1"/>
      <protection locked="0"/>
    </xf>
    <xf numFmtId="49" fontId="42" fillId="0" borderId="43" xfId="80" applyNumberFormat="1" applyFont="1" applyFill="1" applyBorder="1" applyAlignment="1" applyProtection="1">
      <alignment horizontal="center" vertical="center" wrapText="1"/>
      <protection locked="0"/>
    </xf>
    <xf numFmtId="49" fontId="42" fillId="0" borderId="40" xfId="80" applyNumberFormat="1" applyFont="1" applyFill="1" applyBorder="1" applyAlignment="1" applyProtection="1">
      <alignment horizontal="center" vertical="center" wrapText="1"/>
      <protection locked="0"/>
    </xf>
    <xf numFmtId="49" fontId="42" fillId="0" borderId="16" xfId="80" applyNumberFormat="1" applyFont="1" applyFill="1" applyBorder="1" applyAlignment="1" applyProtection="1">
      <alignment horizontal="left" vertical="center"/>
      <protection locked="0"/>
    </xf>
    <xf numFmtId="49" fontId="42" fillId="0" borderId="18" xfId="80" applyNumberFormat="1" applyFont="1" applyFill="1" applyBorder="1" applyAlignment="1" applyProtection="1">
      <alignment horizontal="left" vertical="center"/>
      <protection locked="0"/>
    </xf>
    <xf numFmtId="49" fontId="42" fillId="0" borderId="20" xfId="80" applyNumberFormat="1" applyFont="1" applyFill="1" applyBorder="1" applyAlignment="1" applyProtection="1">
      <alignment horizontal="left" vertical="center"/>
      <protection locked="0"/>
    </xf>
    <xf numFmtId="49" fontId="42" fillId="0" borderId="16" xfId="80" applyNumberFormat="1" applyFont="1" applyFill="1" applyBorder="1" applyAlignment="1" applyProtection="1">
      <alignment horizontal="left" vertical="center" wrapText="1"/>
      <protection locked="0"/>
    </xf>
    <xf numFmtId="49" fontId="42" fillId="0" borderId="20" xfId="80" applyNumberFormat="1" applyFont="1" applyFill="1" applyBorder="1" applyAlignment="1" applyProtection="1">
      <alignment horizontal="left" vertical="center" wrapText="1"/>
      <protection locked="0"/>
    </xf>
    <xf numFmtId="49" fontId="42" fillId="0" borderId="18" xfId="80" applyNumberFormat="1" applyFont="1" applyFill="1" applyBorder="1" applyAlignment="1" applyProtection="1">
      <alignment horizontal="left" vertical="center" wrapText="1"/>
      <protection locked="0"/>
    </xf>
    <xf numFmtId="49" fontId="42" fillId="0" borderId="0" xfId="80" applyNumberFormat="1" applyFont="1" applyFill="1" applyBorder="1" applyAlignment="1" applyProtection="1">
      <alignment horizontal="center" vertical="center" wrapText="1"/>
      <protection locked="0"/>
    </xf>
    <xf numFmtId="168" fontId="43" fillId="0" borderId="0" xfId="76" applyNumberFormat="1" applyFont="1" applyBorder="1" applyAlignment="1" applyProtection="1">
      <alignment horizontal="center" vertical="center"/>
      <protection locked="0"/>
    </xf>
    <xf numFmtId="49" fontId="42" fillId="0" borderId="0" xfId="80" applyNumberFormat="1" applyFont="1" applyFill="1" applyBorder="1" applyAlignment="1" applyProtection="1">
      <alignment horizontal="left" vertical="center"/>
      <protection locked="0"/>
    </xf>
    <xf numFmtId="0" fontId="42" fillId="0" borderId="0" xfId="80" applyNumberFormat="1" applyFont="1" applyFill="1" applyBorder="1" applyAlignment="1" applyProtection="1">
      <alignment horizontal="left" vertical="center"/>
      <protection locked="0"/>
    </xf>
    <xf numFmtId="0" fontId="39" fillId="0" borderId="0" xfId="0" applyFont="1"/>
    <xf numFmtId="0" fontId="44" fillId="0" borderId="0" xfId="0" applyFont="1" applyAlignment="1">
      <alignment horizontal="center" vertical="center"/>
    </xf>
    <xf numFmtId="49" fontId="42" fillId="0" borderId="13" xfId="80" applyNumberFormat="1" applyFont="1" applyFill="1" applyBorder="1" applyAlignment="1" applyProtection="1">
      <alignment horizontal="center" vertical="center" wrapText="1"/>
      <protection locked="0"/>
    </xf>
    <xf numFmtId="0" fontId="42" fillId="0" borderId="0" xfId="80" applyFont="1" applyFill="1" applyBorder="1" applyAlignment="1" applyProtection="1">
      <alignment horizontal="right" vertical="center"/>
      <protection locked="0"/>
    </xf>
    <xf numFmtId="0" fontId="42" fillId="0" borderId="0" xfId="0" applyFont="1" applyAlignment="1">
      <alignment horizontal="center"/>
    </xf>
    <xf numFmtId="49" fontId="42" fillId="25" borderId="16" xfId="80" applyNumberFormat="1" applyFont="1" applyFill="1" applyBorder="1" applyAlignment="1" applyProtection="1">
      <alignment horizontal="center" vertical="center" wrapText="1"/>
      <protection locked="0"/>
    </xf>
    <xf numFmtId="49" fontId="42" fillId="25" borderId="20" xfId="80" applyNumberFormat="1" applyFont="1" applyFill="1" applyBorder="1" applyAlignment="1" applyProtection="1">
      <alignment horizontal="center" vertical="center" wrapText="1"/>
      <protection locked="0"/>
    </xf>
    <xf numFmtId="49" fontId="42" fillId="25" borderId="18" xfId="80" applyNumberFormat="1" applyFont="1" applyFill="1" applyBorder="1" applyAlignment="1" applyProtection="1">
      <alignment horizontal="center" vertical="center" wrapText="1"/>
      <protection locked="0"/>
    </xf>
    <xf numFmtId="0" fontId="42" fillId="0" borderId="16" xfId="80" applyNumberFormat="1" applyFont="1" applyFill="1" applyBorder="1" applyAlignment="1" applyProtection="1">
      <alignment horizontal="left" vertical="center" wrapText="1"/>
      <protection locked="0"/>
    </xf>
    <xf numFmtId="0" fontId="42" fillId="0" borderId="20" xfId="80" applyNumberFormat="1" applyFont="1" applyFill="1" applyBorder="1" applyAlignment="1" applyProtection="1">
      <alignment horizontal="left" vertical="center" wrapText="1"/>
      <protection locked="0"/>
    </xf>
    <xf numFmtId="0" fontId="42" fillId="0" borderId="18" xfId="80" applyNumberFormat="1" applyFont="1" applyFill="1" applyBorder="1" applyAlignment="1" applyProtection="1">
      <alignment horizontal="left" vertical="center" wrapText="1"/>
      <protection locked="0"/>
    </xf>
    <xf numFmtId="0" fontId="42" fillId="0" borderId="0" xfId="0" applyFont="1" applyFill="1" applyAlignment="1">
      <alignment horizontal="center" vertical="center" wrapText="1"/>
    </xf>
    <xf numFmtId="0" fontId="42" fillId="0" borderId="36" xfId="0" applyFont="1" applyBorder="1" applyAlignment="1">
      <alignment horizontal="right" vertical="center"/>
    </xf>
    <xf numFmtId="0" fontId="42" fillId="0" borderId="47" xfId="0" applyFont="1" applyBorder="1" applyAlignment="1">
      <alignment horizontal="right" vertical="center"/>
    </xf>
    <xf numFmtId="0" fontId="42" fillId="0" borderId="45" xfId="0" applyFont="1" applyBorder="1" applyAlignment="1">
      <alignment horizontal="right" vertical="center"/>
    </xf>
    <xf numFmtId="0" fontId="42" fillId="0" borderId="49" xfId="0" applyFont="1" applyBorder="1" applyAlignment="1">
      <alignment horizontal="right" vertical="center"/>
    </xf>
    <xf numFmtId="0" fontId="42" fillId="0" borderId="26" xfId="0" applyFont="1" applyBorder="1" applyAlignment="1">
      <alignment horizontal="right" vertical="center"/>
    </xf>
    <xf numFmtId="0" fontId="42" fillId="0" borderId="19" xfId="0" applyFont="1" applyBorder="1" applyAlignment="1">
      <alignment horizontal="right" vertical="center"/>
    </xf>
    <xf numFmtId="49" fontId="42" fillId="0" borderId="13" xfId="80" applyNumberFormat="1" applyFont="1" applyFill="1" applyBorder="1" applyAlignment="1" applyProtection="1">
      <alignment horizontal="left" vertical="center"/>
      <protection locked="0"/>
    </xf>
    <xf numFmtId="0" fontId="45" fillId="0" borderId="0" xfId="0" applyFont="1" applyAlignment="1">
      <alignment horizontal="left" wrapText="1"/>
    </xf>
    <xf numFmtId="0" fontId="37" fillId="0" borderId="32" xfId="0" applyFont="1" applyBorder="1" applyAlignment="1">
      <alignment horizontal="center"/>
    </xf>
  </cellXfs>
  <cellStyles count="108">
    <cellStyle name="%" xfId="2"/>
    <cellStyle name="_C18900532  -  Compuredes - Brinks" xfId="3"/>
    <cellStyle name="_cotizacion corta" xfId="4"/>
    <cellStyle name="_Cotizador-Proyecto Sena Definitivo Feb 22 AMP-Alternativa Escenario Adenda6" xfId="5"/>
    <cellStyle name="_Oferta RFI Telecom - Sena Siemon OK Elec" xfId="6"/>
    <cellStyle name="_PRESUPUESTO CABLEADO IDU CLL. 20" xfId="7"/>
    <cellStyle name="20% - Accent1" xfId="8"/>
    <cellStyle name="20% - Accent2" xfId="9"/>
    <cellStyle name="20% - Accent3" xfId="10"/>
    <cellStyle name="20% - Accent4" xfId="11"/>
    <cellStyle name="20% - Accent5" xfId="12"/>
    <cellStyle name="20% - Accent6" xfId="13"/>
    <cellStyle name="20% - Énfasis1 2" xfId="14"/>
    <cellStyle name="20% - Énfasis2 2" xfId="15"/>
    <cellStyle name="20% - Énfasis3 2" xfId="16"/>
    <cellStyle name="20% - Énfasis4 2" xfId="17"/>
    <cellStyle name="20% - Énfasis5 2" xfId="18"/>
    <cellStyle name="20% - Énfasis6 2" xfId="19"/>
    <cellStyle name="40% - Accent1" xfId="20"/>
    <cellStyle name="40% - Accent2" xfId="21"/>
    <cellStyle name="40% - Accent3" xfId="22"/>
    <cellStyle name="40% - Accent4" xfId="23"/>
    <cellStyle name="40% - Accent5" xfId="24"/>
    <cellStyle name="40% - Accent6" xfId="25"/>
    <cellStyle name="40% - Énfasis1 2" xfId="26"/>
    <cellStyle name="40% - Énfasis2 2" xfId="27"/>
    <cellStyle name="40% - Énfasis3 2" xfId="28"/>
    <cellStyle name="40% - Énfasis4 2" xfId="29"/>
    <cellStyle name="40% - Énfasis5 2" xfId="30"/>
    <cellStyle name="40% - Énfasis6 2" xfId="31"/>
    <cellStyle name="60% - Accent1" xfId="32"/>
    <cellStyle name="60% - Accent2" xfId="33"/>
    <cellStyle name="60% - Accent3" xfId="34"/>
    <cellStyle name="60% - Accent4" xfId="35"/>
    <cellStyle name="60% - Accent5" xfId="36"/>
    <cellStyle name="60% - Accent6" xfId="37"/>
    <cellStyle name="60% - Énfasis1 2" xfId="38"/>
    <cellStyle name="60% - Énfasis2 2" xfId="39"/>
    <cellStyle name="60% - Énfasis3 2" xfId="40"/>
    <cellStyle name="60% - Énfasis4 2" xfId="41"/>
    <cellStyle name="60% - Énfasis5 2" xfId="42"/>
    <cellStyle name="60% - Énfasis6 2" xfId="43"/>
    <cellStyle name="Accent1" xfId="44"/>
    <cellStyle name="Accent2" xfId="45"/>
    <cellStyle name="Accent3" xfId="46"/>
    <cellStyle name="Accent4" xfId="47"/>
    <cellStyle name="Accent5" xfId="48"/>
    <cellStyle name="Accent6" xfId="49"/>
    <cellStyle name="Bad" xfId="50"/>
    <cellStyle name="Buena 2" xfId="51"/>
    <cellStyle name="Calculation" xfId="52"/>
    <cellStyle name="Cálculo 2" xfId="53"/>
    <cellStyle name="Celda de comprobación 2" xfId="54"/>
    <cellStyle name="Celda vinculada 2" xfId="55"/>
    <cellStyle name="Check Cell" xfId="56"/>
    <cellStyle name="Encabezado 4 2" xfId="57"/>
    <cellStyle name="Énfasis1 2" xfId="58"/>
    <cellStyle name="Énfasis2 2" xfId="59"/>
    <cellStyle name="Énfasis3 2" xfId="60"/>
    <cellStyle name="Énfasis4 2" xfId="61"/>
    <cellStyle name="Énfasis5 2" xfId="62"/>
    <cellStyle name="Énfasis6 2" xfId="63"/>
    <cellStyle name="Entrada 2" xfId="64"/>
    <cellStyle name="Estilo 1" xfId="65"/>
    <cellStyle name="Explanatory Text" xfId="66"/>
    <cellStyle name="Good" xfId="67"/>
    <cellStyle name="Heading 1" xfId="68"/>
    <cellStyle name="Heading 2" xfId="69"/>
    <cellStyle name="Heading 3" xfId="70"/>
    <cellStyle name="Heading 4" xfId="71"/>
    <cellStyle name="Incorrecto 2" xfId="72"/>
    <cellStyle name="Input" xfId="73"/>
    <cellStyle name="Linked Cell" xfId="74"/>
    <cellStyle name="Millares [0]_Cotizador Daladier - Cableado 2008" xfId="76"/>
    <cellStyle name="Millares 2" xfId="75"/>
    <cellStyle name="Millares 3" xfId="97"/>
    <cellStyle name="Moneda" xfId="103" builtinId="4"/>
    <cellStyle name="Moneda [0]" xfId="104" builtinId="7"/>
    <cellStyle name="Moneda 2" xfId="100"/>
    <cellStyle name="Moneda 2 2" xfId="105"/>
    <cellStyle name="Moneda 3" xfId="106"/>
    <cellStyle name="Moneda_Cotizador Daladier - Cableado 2008" xfId="77"/>
    <cellStyle name="Moneda_PRESUPUESTO CABLEADO IDU CLL. 20" xfId="78"/>
    <cellStyle name="Neutral 2" xfId="79"/>
    <cellStyle name="Normal" xfId="0" builtinId="0"/>
    <cellStyle name="Normal 2" xfId="1"/>
    <cellStyle name="Normal 3" xfId="98"/>
    <cellStyle name="Normal_Cotizador Daladier - Cableado 2008" xfId="80"/>
    <cellStyle name="Normal_Cotizador Daladier - Equipos" xfId="101"/>
    <cellStyle name="Normal_Hoja1" xfId="99"/>
    <cellStyle name="Normal_PRESUPUESTO CABLEADO IDU CLL. 20" xfId="81"/>
    <cellStyle name="Notas 2" xfId="82"/>
    <cellStyle name="Note" xfId="83"/>
    <cellStyle name="Output" xfId="84"/>
    <cellStyle name="Porcentaje" xfId="107" builtinId="5"/>
    <cellStyle name="Porcentaje 2" xfId="85"/>
    <cellStyle name="Porcentaje 3" xfId="102"/>
    <cellStyle name="Salida 2" xfId="86"/>
    <cellStyle name="Texto de advertencia 2" xfId="87"/>
    <cellStyle name="Texto explicativo 2" xfId="88"/>
    <cellStyle name="Title" xfId="89"/>
    <cellStyle name="Título 1 2" xfId="91"/>
    <cellStyle name="Título 2 2" xfId="92"/>
    <cellStyle name="Título 3 2" xfId="93"/>
    <cellStyle name="Título 4" xfId="90"/>
    <cellStyle name="Total 2" xfId="94"/>
    <cellStyle name="Währung" xfId="95"/>
    <cellStyle name="Warning Text" xfId="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1468857</xdr:colOff>
      <xdr:row>0</xdr:row>
      <xdr:rowOff>0</xdr:rowOff>
    </xdr:from>
    <xdr:to>
      <xdr:col>6</xdr:col>
      <xdr:colOff>1505228</xdr:colOff>
      <xdr:row>5</xdr:row>
      <xdr:rowOff>12564</xdr:rowOff>
    </xdr:to>
    <xdr:pic>
      <xdr:nvPicPr>
        <xdr:cNvPr id="4" name="Imagen 3" descr="Resultado de imagen para logo universidad del 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6094" y="0"/>
          <a:ext cx="1505728" cy="15465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781458</xdr:colOff>
      <xdr:row>0</xdr:row>
      <xdr:rowOff>0</xdr:rowOff>
    </xdr:from>
    <xdr:to>
      <xdr:col>5</xdr:col>
      <xdr:colOff>813735</xdr:colOff>
      <xdr:row>6</xdr:row>
      <xdr:rowOff>14724</xdr:rowOff>
    </xdr:to>
    <xdr:pic>
      <xdr:nvPicPr>
        <xdr:cNvPr id="4" name="Imagen 3" descr="Resultado de imagen para logo universidad del 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7914" y="0"/>
          <a:ext cx="1591865" cy="16057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347435</xdr:colOff>
      <xdr:row>0</xdr:row>
      <xdr:rowOff>0</xdr:rowOff>
    </xdr:from>
    <xdr:to>
      <xdr:col>5</xdr:col>
      <xdr:colOff>467595</xdr:colOff>
      <xdr:row>5</xdr:row>
      <xdr:rowOff>19931</xdr:rowOff>
    </xdr:to>
    <xdr:pic>
      <xdr:nvPicPr>
        <xdr:cNvPr id="3" name="Imagen 2" descr="Resultado de imagen para logo universidad del 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40649" y="0"/>
          <a:ext cx="1230539" cy="1426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737648</xdr:colOff>
      <xdr:row>0</xdr:row>
      <xdr:rowOff>120005</xdr:rowOff>
    </xdr:from>
    <xdr:to>
      <xdr:col>6</xdr:col>
      <xdr:colOff>834777</xdr:colOff>
      <xdr:row>5</xdr:row>
      <xdr:rowOff>41309</xdr:rowOff>
    </xdr:to>
    <xdr:pic>
      <xdr:nvPicPr>
        <xdr:cNvPr id="5" name="Imagen 4" descr="Resultado de imagen para logo universidad del 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6581" y="120005"/>
          <a:ext cx="1295780" cy="1334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74733</xdr:colOff>
      <xdr:row>0</xdr:row>
      <xdr:rowOff>0</xdr:rowOff>
    </xdr:from>
    <xdr:to>
      <xdr:col>6</xdr:col>
      <xdr:colOff>488419</xdr:colOff>
      <xdr:row>5</xdr:row>
      <xdr:rowOff>292187</xdr:rowOff>
    </xdr:to>
    <xdr:pic>
      <xdr:nvPicPr>
        <xdr:cNvPr id="2" name="Imagen 1" descr="Resultado de imagen para logo universidad del 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4337" y="0"/>
          <a:ext cx="1515976" cy="1674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512885</xdr:colOff>
      <xdr:row>0</xdr:row>
      <xdr:rowOff>20935</xdr:rowOff>
    </xdr:from>
    <xdr:to>
      <xdr:col>6</xdr:col>
      <xdr:colOff>711759</xdr:colOff>
      <xdr:row>4</xdr:row>
      <xdr:rowOff>795290</xdr:rowOff>
    </xdr:to>
    <xdr:pic>
      <xdr:nvPicPr>
        <xdr:cNvPr id="4" name="Imagen 3" descr="Resultado de imagen para logo universidad del 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819" y="20935"/>
          <a:ext cx="1392116" cy="1527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561974</xdr:colOff>
      <xdr:row>0</xdr:row>
      <xdr:rowOff>0</xdr:rowOff>
    </xdr:from>
    <xdr:to>
      <xdr:col>6</xdr:col>
      <xdr:colOff>831661</xdr:colOff>
      <xdr:row>5</xdr:row>
      <xdr:rowOff>57544</xdr:rowOff>
    </xdr:to>
    <xdr:pic>
      <xdr:nvPicPr>
        <xdr:cNvPr id="6" name="Imagen 5" descr="Resultado de imagen para logo universidad del 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91574" y="0"/>
          <a:ext cx="1447801" cy="1669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topLeftCell="B1" zoomScale="95" zoomScaleNormal="95" workbookViewId="0">
      <selection activeCell="G24" sqref="G24"/>
    </sheetView>
  </sheetViews>
  <sheetFormatPr baseColWidth="10" defaultRowHeight="14.25"/>
  <cols>
    <col min="1" max="1" width="17" style="40" customWidth="1"/>
    <col min="2" max="3" width="30.7109375" style="40" customWidth="1"/>
    <col min="4" max="4" width="53" style="40" customWidth="1"/>
    <col min="5" max="6" width="20.7109375" style="40" customWidth="1"/>
    <col min="7" max="7" width="23.5703125" style="40" customWidth="1"/>
    <col min="8" max="8" width="12.7109375" style="40" bestFit="1" customWidth="1"/>
    <col min="9" max="9" width="16.85546875" style="40" bestFit="1" customWidth="1"/>
    <col min="10" max="16384" width="11.42578125" style="40"/>
  </cols>
  <sheetData>
    <row r="1" spans="1:9" s="35" customFormat="1" ht="15">
      <c r="A1" s="39"/>
      <c r="B1" s="340" t="s">
        <v>118</v>
      </c>
      <c r="C1" s="340"/>
      <c r="D1" s="340"/>
      <c r="E1" s="340"/>
      <c r="F1" s="340"/>
    </row>
    <row r="2" spans="1:9" s="35" customFormat="1" ht="15">
      <c r="A2" s="39"/>
      <c r="B2" s="340" t="s">
        <v>492</v>
      </c>
      <c r="C2" s="340"/>
      <c r="D2" s="340"/>
      <c r="E2" s="340"/>
      <c r="F2" s="340"/>
    </row>
    <row r="3" spans="1:9" s="35" customFormat="1" ht="15">
      <c r="A3" s="39"/>
      <c r="B3" s="340" t="s">
        <v>121</v>
      </c>
      <c r="C3" s="340"/>
      <c r="D3" s="340"/>
      <c r="E3" s="340"/>
      <c r="F3" s="340"/>
    </row>
    <row r="4" spans="1:9" s="35" customFormat="1" ht="22.5" customHeight="1">
      <c r="A4" s="39"/>
      <c r="B4" s="340" t="s">
        <v>120</v>
      </c>
      <c r="C4" s="340"/>
      <c r="D4" s="340"/>
      <c r="E4" s="340"/>
      <c r="F4" s="340"/>
    </row>
    <row r="5" spans="1:9" s="35" customFormat="1" ht="52.5" customHeight="1">
      <c r="A5" s="42" t="s">
        <v>67</v>
      </c>
      <c r="B5" s="341" t="s">
        <v>69</v>
      </c>
      <c r="C5" s="341"/>
      <c r="D5" s="341"/>
      <c r="E5" s="341"/>
      <c r="F5" s="341"/>
    </row>
    <row r="6" spans="1:9" ht="15" thickBot="1">
      <c r="B6" s="41"/>
      <c r="C6" s="41"/>
      <c r="D6" s="41"/>
      <c r="E6" s="41"/>
      <c r="F6" s="41"/>
      <c r="G6" s="41"/>
    </row>
    <row r="7" spans="1:9" ht="15.75" thickBot="1">
      <c r="B7" s="342" t="s">
        <v>73</v>
      </c>
      <c r="C7" s="342"/>
      <c r="D7" s="342"/>
      <c r="E7" s="342"/>
      <c r="F7" s="137" t="s">
        <v>409</v>
      </c>
      <c r="G7" s="41"/>
    </row>
    <row r="8" spans="1:9" ht="16.5" customHeight="1">
      <c r="B8" s="326" t="s">
        <v>74</v>
      </c>
      <c r="C8" s="327"/>
      <c r="D8" s="328"/>
      <c r="E8" s="323"/>
      <c r="F8" s="149">
        <f>+'Infraestructura Fisica'!E105</f>
        <v>179411750</v>
      </c>
      <c r="G8" s="208"/>
      <c r="H8" s="209"/>
    </row>
    <row r="9" spans="1:9" ht="16.5" customHeight="1">
      <c r="B9" s="329" t="s">
        <v>355</v>
      </c>
      <c r="C9" s="330"/>
      <c r="D9" s="331"/>
      <c r="E9" s="325"/>
      <c r="F9" s="148">
        <f>+'Infraestructura Eléctrica'!D123</f>
        <v>153009719</v>
      </c>
      <c r="G9" s="208"/>
    </row>
    <row r="10" spans="1:9" ht="15" customHeight="1">
      <c r="B10" s="329" t="s">
        <v>481</v>
      </c>
      <c r="C10" s="330"/>
      <c r="D10" s="331"/>
      <c r="E10" s="324"/>
      <c r="F10" s="148">
        <f>+'Equipos - Seguridad - Racks'!F54</f>
        <v>1487124529</v>
      </c>
      <c r="G10" s="208"/>
    </row>
    <row r="11" spans="1:9" ht="15" customHeight="1">
      <c r="B11" s="329" t="s">
        <v>206</v>
      </c>
      <c r="C11" s="330"/>
      <c r="D11" s="331"/>
      <c r="E11" s="324"/>
      <c r="F11" s="148">
        <f>+'Sistema de Detección-Extinción'!E71</f>
        <v>173466201</v>
      </c>
      <c r="G11" s="208"/>
    </row>
    <row r="12" spans="1:9" ht="15" customHeight="1">
      <c r="B12" s="329" t="s">
        <v>480</v>
      </c>
      <c r="C12" s="330"/>
      <c r="D12" s="331"/>
      <c r="E12" s="324"/>
      <c r="F12" s="148">
        <f>+'Obras Civiles Complementarias'!G40</f>
        <v>239381000</v>
      </c>
      <c r="G12" s="208"/>
    </row>
    <row r="13" spans="1:9" ht="15">
      <c r="B13" s="334" t="s">
        <v>487</v>
      </c>
      <c r="C13" s="343"/>
      <c r="D13" s="309" t="s">
        <v>408</v>
      </c>
      <c r="E13" s="310"/>
      <c r="F13" s="307">
        <f>SUM(F8:F12)</f>
        <v>2232393199</v>
      </c>
      <c r="G13" s="134"/>
      <c r="H13" s="130"/>
      <c r="I13" s="130"/>
    </row>
    <row r="14" spans="1:9" ht="15">
      <c r="B14" s="336"/>
      <c r="C14" s="344"/>
      <c r="D14" s="308" t="s">
        <v>438</v>
      </c>
      <c r="E14" s="311">
        <v>0.18</v>
      </c>
      <c r="F14" s="307">
        <f>+ROUND(F$13*$E14,0)</f>
        <v>401830776</v>
      </c>
      <c r="G14" s="134"/>
      <c r="H14" s="130"/>
      <c r="I14" s="130"/>
    </row>
    <row r="15" spans="1:9" ht="15">
      <c r="B15" s="336"/>
      <c r="C15" s="344"/>
      <c r="D15" s="308" t="s">
        <v>439</v>
      </c>
      <c r="E15" s="311">
        <v>0.05</v>
      </c>
      <c r="F15" s="307">
        <f t="shared" ref="F15:F16" si="0">+ROUND(F$13*$E15,0)</f>
        <v>111619660</v>
      </c>
      <c r="G15" s="134"/>
      <c r="H15" s="130"/>
      <c r="I15" s="130"/>
    </row>
    <row r="16" spans="1:9" ht="15">
      <c r="B16" s="336"/>
      <c r="C16" s="344"/>
      <c r="D16" s="308" t="s">
        <v>440</v>
      </c>
      <c r="E16" s="311">
        <v>0.02</v>
      </c>
      <c r="F16" s="307">
        <f t="shared" si="0"/>
        <v>44647864</v>
      </c>
      <c r="G16" s="134"/>
      <c r="H16" s="130"/>
      <c r="I16" s="130"/>
    </row>
    <row r="17" spans="2:9" ht="15">
      <c r="B17" s="336"/>
      <c r="C17" s="344"/>
      <c r="D17" s="308" t="s">
        <v>441</v>
      </c>
      <c r="E17" s="311">
        <v>0.25</v>
      </c>
      <c r="F17" s="307">
        <f>SUM(F14:F16)</f>
        <v>558098300</v>
      </c>
      <c r="G17" s="134"/>
      <c r="H17" s="130"/>
      <c r="I17" s="130"/>
    </row>
    <row r="18" spans="2:9" ht="15">
      <c r="B18" s="336"/>
      <c r="C18" s="344"/>
      <c r="D18" s="308" t="s">
        <v>443</v>
      </c>
      <c r="E18" s="311"/>
      <c r="F18" s="307">
        <f>+F13+F17</f>
        <v>2790491499</v>
      </c>
      <c r="G18" s="134"/>
      <c r="H18" s="130"/>
      <c r="I18" s="130"/>
    </row>
    <row r="19" spans="2:9" ht="15">
      <c r="B19" s="336"/>
      <c r="C19" s="344"/>
      <c r="D19" s="308" t="s">
        <v>442</v>
      </c>
      <c r="E19" s="312">
        <v>0.19</v>
      </c>
      <c r="F19" s="150">
        <f>+ROUND(F$13*$E15*$E19,0)</f>
        <v>21207735</v>
      </c>
      <c r="G19" s="135"/>
    </row>
    <row r="20" spans="2:9" ht="15.75" thickBot="1">
      <c r="B20" s="338"/>
      <c r="C20" s="345"/>
      <c r="D20" s="136" t="s">
        <v>445</v>
      </c>
      <c r="E20" s="313"/>
      <c r="F20" s="151">
        <f>SUM(F18:F19)</f>
        <v>2811699234</v>
      </c>
      <c r="G20" s="135"/>
    </row>
    <row r="21" spans="2:9" s="212" customFormat="1" ht="15.75" thickBot="1">
      <c r="B21" s="314"/>
      <c r="C21" s="314"/>
      <c r="D21" s="314"/>
      <c r="E21" s="314"/>
      <c r="F21" s="314"/>
      <c r="G21" s="214"/>
    </row>
    <row r="22" spans="2:9" ht="32.25" customHeight="1">
      <c r="B22" s="333" t="s">
        <v>482</v>
      </c>
      <c r="C22" s="327"/>
      <c r="D22" s="328"/>
      <c r="E22" s="332"/>
      <c r="F22" s="315">
        <f>+'Equipos Activos'!F33</f>
        <v>246406400</v>
      </c>
      <c r="G22" s="208"/>
      <c r="H22" s="209"/>
    </row>
    <row r="23" spans="2:9" ht="15">
      <c r="B23" s="334" t="s">
        <v>488</v>
      </c>
      <c r="C23" s="335"/>
      <c r="D23" s="309" t="s">
        <v>485</v>
      </c>
      <c r="E23" s="310"/>
      <c r="F23" s="307">
        <f>+F22</f>
        <v>246406400</v>
      </c>
      <c r="G23" s="135"/>
    </row>
    <row r="24" spans="2:9" s="212" customFormat="1" ht="15.75" customHeight="1">
      <c r="B24" s="336"/>
      <c r="C24" s="337"/>
      <c r="D24" s="308" t="s">
        <v>484</v>
      </c>
      <c r="E24" s="311">
        <v>0.19</v>
      </c>
      <c r="F24" s="307">
        <f>+ROUND(F23*E24,0)</f>
        <v>46817216</v>
      </c>
      <c r="G24" s="213"/>
    </row>
    <row r="25" spans="2:9" s="212" customFormat="1" ht="15.75" thickBot="1">
      <c r="B25" s="338"/>
      <c r="C25" s="339"/>
      <c r="D25" s="316" t="s">
        <v>483</v>
      </c>
      <c r="E25" s="317"/>
      <c r="F25" s="318">
        <f>SUM(F23:F24)</f>
        <v>293223616</v>
      </c>
      <c r="G25" s="213"/>
    </row>
    <row r="26" spans="2:9" s="212" customFormat="1" ht="15.75" thickBot="1">
      <c r="B26" s="314"/>
      <c r="C26" s="314"/>
      <c r="D26" s="314"/>
      <c r="E26" s="314"/>
      <c r="F26" s="314"/>
      <c r="G26" s="214"/>
    </row>
    <row r="27" spans="2:9" s="212" customFormat="1" ht="15.75" thickBot="1">
      <c r="B27" s="319" t="s">
        <v>489</v>
      </c>
      <c r="C27" s="320"/>
      <c r="D27" s="320"/>
      <c r="E27" s="321"/>
      <c r="F27" s="322">
        <f>+F20+F25</f>
        <v>3104922850</v>
      </c>
      <c r="G27" s="215"/>
    </row>
    <row r="28" spans="2:9" s="212" customFormat="1">
      <c r="B28" s="215"/>
      <c r="C28" s="215"/>
      <c r="D28" s="215"/>
      <c r="E28" s="215"/>
      <c r="F28" s="215"/>
      <c r="G28" s="215"/>
    </row>
    <row r="29" spans="2:9" s="212" customFormat="1"/>
  </sheetData>
  <mergeCells count="8">
    <mergeCell ref="B23:C25"/>
    <mergeCell ref="B1:F1"/>
    <mergeCell ref="B3:F3"/>
    <mergeCell ref="B5:F5"/>
    <mergeCell ref="B4:F4"/>
    <mergeCell ref="B2:F2"/>
    <mergeCell ref="B7:E7"/>
    <mergeCell ref="B13:C20"/>
  </mergeCells>
  <pageMargins left="0.25" right="0.25" top="0.75" bottom="0.75" header="0.3" footer="0.3"/>
  <pageSetup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4"/>
  <sheetViews>
    <sheetView zoomScale="80" zoomScaleNormal="80" workbookViewId="0">
      <selection activeCell="O3" sqref="O3"/>
    </sheetView>
  </sheetViews>
  <sheetFormatPr baseColWidth="10" defaultRowHeight="15"/>
  <cols>
    <col min="1" max="1" width="9.5703125" style="8" customWidth="1"/>
    <col min="2" max="2" width="21.85546875" style="8" customWidth="1"/>
    <col min="3" max="3" width="62.42578125" style="8" customWidth="1"/>
    <col min="4" max="4" width="15.85546875" style="8" customWidth="1"/>
    <col min="5" max="5" width="23.42578125" style="8" customWidth="1"/>
    <col min="6" max="6" width="20.42578125" style="254" customWidth="1"/>
    <col min="7" max="7" width="18.5703125" style="258" bestFit="1" customWidth="1"/>
    <col min="8" max="8" width="5.42578125" style="8" customWidth="1"/>
    <col min="9" max="9" width="17.5703125" style="218" customWidth="1"/>
    <col min="10" max="16384" width="11.42578125" style="8"/>
  </cols>
  <sheetData>
    <row r="1" spans="1:9">
      <c r="A1" s="346" t="s">
        <v>118</v>
      </c>
      <c r="B1" s="346"/>
      <c r="C1" s="346"/>
      <c r="D1" s="346"/>
      <c r="E1" s="346"/>
      <c r="F1" s="346"/>
    </row>
    <row r="2" spans="1:9">
      <c r="A2" s="346" t="s">
        <v>493</v>
      </c>
      <c r="B2" s="346"/>
      <c r="C2" s="346"/>
      <c r="D2" s="346"/>
      <c r="E2" s="346"/>
      <c r="F2" s="346"/>
    </row>
    <row r="3" spans="1:9">
      <c r="A3" s="346" t="s">
        <v>119</v>
      </c>
      <c r="B3" s="346"/>
      <c r="C3" s="346"/>
      <c r="D3" s="346"/>
      <c r="E3" s="346"/>
      <c r="F3" s="346"/>
    </row>
    <row r="4" spans="1:9">
      <c r="A4" s="346" t="s">
        <v>120</v>
      </c>
      <c r="B4" s="346"/>
      <c r="C4" s="346"/>
      <c r="D4" s="346"/>
      <c r="E4" s="346"/>
      <c r="F4" s="346"/>
    </row>
    <row r="5" spans="1:9" ht="50.25" customHeight="1">
      <c r="A5" s="357" t="s">
        <v>490</v>
      </c>
      <c r="B5" s="357"/>
      <c r="C5" s="356" t="s">
        <v>70</v>
      </c>
      <c r="D5" s="356"/>
      <c r="E5" s="356"/>
    </row>
    <row r="6" spans="1:9" ht="15.75" thickBot="1"/>
    <row r="7" spans="1:9" ht="15.75" thickBot="1">
      <c r="A7" s="43" t="s">
        <v>6</v>
      </c>
      <c r="B7" s="43" t="s">
        <v>7</v>
      </c>
      <c r="C7" s="43" t="s">
        <v>8</v>
      </c>
      <c r="D7" s="216" t="s">
        <v>9</v>
      </c>
      <c r="E7" s="252" t="s">
        <v>10</v>
      </c>
      <c r="F7" s="255" t="s">
        <v>0</v>
      </c>
      <c r="G7" s="267" t="s">
        <v>1</v>
      </c>
    </row>
    <row r="8" spans="1:9" ht="15.75" thickBot="1">
      <c r="A8" s="92">
        <v>1</v>
      </c>
      <c r="B8" s="265" t="s">
        <v>427</v>
      </c>
      <c r="C8" s="265"/>
      <c r="D8" s="217"/>
      <c r="E8" s="253"/>
      <c r="F8" s="256"/>
      <c r="G8" s="259"/>
    </row>
    <row r="9" spans="1:9" ht="29.25" thickBot="1">
      <c r="A9" s="60" t="s">
        <v>13</v>
      </c>
      <c r="B9" s="61"/>
      <c r="C9" s="64" t="s">
        <v>153</v>
      </c>
      <c r="D9" s="133">
        <v>60</v>
      </c>
      <c r="E9" s="122" t="s">
        <v>2</v>
      </c>
      <c r="F9" s="162">
        <v>25321</v>
      </c>
      <c r="G9" s="260">
        <f>ROUND(F9*D9,0)</f>
        <v>1519260</v>
      </c>
      <c r="I9" s="163"/>
    </row>
    <row r="10" spans="1:9" ht="43.5" thickBot="1">
      <c r="A10" s="60" t="s">
        <v>14</v>
      </c>
      <c r="B10" s="61"/>
      <c r="C10" s="64" t="s">
        <v>154</v>
      </c>
      <c r="D10" s="133">
        <v>3</v>
      </c>
      <c r="E10" s="122" t="s">
        <v>2</v>
      </c>
      <c r="F10" s="162">
        <v>146762</v>
      </c>
      <c r="G10" s="260">
        <f t="shared" ref="G10:G13" si="0">ROUND(F10*D10,0)</f>
        <v>440286</v>
      </c>
      <c r="H10" s="261"/>
      <c r="I10" s="163"/>
    </row>
    <row r="11" spans="1:9" ht="43.5" thickBot="1">
      <c r="A11" s="60" t="s">
        <v>15</v>
      </c>
      <c r="B11" s="61"/>
      <c r="C11" s="62" t="s">
        <v>423</v>
      </c>
      <c r="D11" s="133">
        <v>90</v>
      </c>
      <c r="E11" s="122" t="s">
        <v>2</v>
      </c>
      <c r="F11" s="162">
        <v>30234</v>
      </c>
      <c r="G11" s="260">
        <f t="shared" si="0"/>
        <v>2721060</v>
      </c>
      <c r="I11" s="163"/>
    </row>
    <row r="12" spans="1:9" ht="57.75" thickBot="1">
      <c r="A12" s="60" t="s">
        <v>16</v>
      </c>
      <c r="B12" s="61"/>
      <c r="C12" s="64" t="s">
        <v>155</v>
      </c>
      <c r="D12" s="133">
        <v>2</v>
      </c>
      <c r="E12" s="122" t="s">
        <v>36</v>
      </c>
      <c r="F12" s="162">
        <v>1136618</v>
      </c>
      <c r="G12" s="260">
        <f t="shared" si="0"/>
        <v>2273236</v>
      </c>
      <c r="I12" s="163"/>
    </row>
    <row r="13" spans="1:9" ht="29.25" thickBot="1">
      <c r="A13" s="60" t="s">
        <v>17</v>
      </c>
      <c r="B13" s="61"/>
      <c r="C13" s="64" t="s">
        <v>162</v>
      </c>
      <c r="D13" s="133">
        <v>2</v>
      </c>
      <c r="E13" s="122" t="s">
        <v>2</v>
      </c>
      <c r="F13" s="162">
        <v>302342</v>
      </c>
      <c r="G13" s="260">
        <f t="shared" si="0"/>
        <v>604684</v>
      </c>
      <c r="I13" s="163"/>
    </row>
    <row r="14" spans="1:9" ht="15.75" thickBot="1">
      <c r="A14" s="353" t="s">
        <v>434</v>
      </c>
      <c r="B14" s="354"/>
      <c r="C14" s="355"/>
      <c r="D14" s="141"/>
      <c r="E14" s="146"/>
      <c r="F14" s="140"/>
      <c r="G14" s="260">
        <f>SUM(G9:G13)</f>
        <v>7558526</v>
      </c>
      <c r="H14" s="261"/>
      <c r="I14" s="163"/>
    </row>
    <row r="15" spans="1:9" ht="15.75" thickBot="1">
      <c r="A15" s="24"/>
      <c r="B15" s="25"/>
      <c r="C15" s="26"/>
      <c r="D15" s="27"/>
      <c r="E15" s="28"/>
      <c r="F15" s="163"/>
      <c r="H15" s="261"/>
      <c r="I15" s="163"/>
    </row>
    <row r="16" spans="1:9" ht="15.75" thickBot="1">
      <c r="A16" s="92">
        <v>2</v>
      </c>
      <c r="B16" s="265" t="s">
        <v>428</v>
      </c>
      <c r="C16" s="93"/>
      <c r="D16" s="94"/>
      <c r="E16" s="93"/>
      <c r="F16" s="256"/>
      <c r="G16" s="259"/>
      <c r="I16" s="163"/>
    </row>
    <row r="17" spans="1:9" ht="72" thickBot="1">
      <c r="A17" s="60" t="s">
        <v>24</v>
      </c>
      <c r="B17" s="61"/>
      <c r="C17" s="64" t="s">
        <v>156</v>
      </c>
      <c r="D17" s="63">
        <v>8</v>
      </c>
      <c r="E17" s="122" t="s">
        <v>2</v>
      </c>
      <c r="F17" s="162">
        <v>1209369</v>
      </c>
      <c r="G17" s="260">
        <f t="shared" ref="G17:G23" si="1">ROUND(F17*D17,0)</f>
        <v>9674952</v>
      </c>
      <c r="I17" s="163"/>
    </row>
    <row r="18" spans="1:9" ht="57.75" thickBot="1">
      <c r="A18" s="60" t="s">
        <v>34</v>
      </c>
      <c r="B18" s="61"/>
      <c r="C18" s="64" t="s">
        <v>157</v>
      </c>
      <c r="D18" s="63">
        <v>2</v>
      </c>
      <c r="E18" s="122" t="s">
        <v>2</v>
      </c>
      <c r="F18" s="162">
        <v>1856570</v>
      </c>
      <c r="G18" s="260">
        <f t="shared" si="1"/>
        <v>3713140</v>
      </c>
      <c r="I18" s="163"/>
    </row>
    <row r="19" spans="1:9" ht="49.5" customHeight="1" thickBot="1">
      <c r="A19" s="60" t="s">
        <v>35</v>
      </c>
      <c r="B19" s="61"/>
      <c r="C19" s="64" t="s">
        <v>158</v>
      </c>
      <c r="D19" s="63">
        <v>28</v>
      </c>
      <c r="E19" s="122" t="s">
        <v>2</v>
      </c>
      <c r="F19" s="162">
        <v>452501</v>
      </c>
      <c r="G19" s="260">
        <f t="shared" si="1"/>
        <v>12670028</v>
      </c>
      <c r="I19" s="163"/>
    </row>
    <row r="20" spans="1:9" ht="59.25" customHeight="1" thickBot="1">
      <c r="A20" s="60" t="s">
        <v>37</v>
      </c>
      <c r="B20" s="61"/>
      <c r="C20" s="64" t="s">
        <v>159</v>
      </c>
      <c r="D20" s="63">
        <v>28</v>
      </c>
      <c r="E20" s="122" t="s">
        <v>2</v>
      </c>
      <c r="F20" s="162">
        <v>452501</v>
      </c>
      <c r="G20" s="260">
        <f t="shared" si="1"/>
        <v>12670028</v>
      </c>
      <c r="I20" s="163"/>
    </row>
    <row r="21" spans="1:9" ht="43.5" thickBot="1">
      <c r="A21" s="60" t="s">
        <v>38</v>
      </c>
      <c r="B21" s="61"/>
      <c r="C21" s="64" t="s">
        <v>161</v>
      </c>
      <c r="D21" s="63">
        <v>90</v>
      </c>
      <c r="E21" s="122" t="s">
        <v>2</v>
      </c>
      <c r="F21" s="162">
        <v>33069</v>
      </c>
      <c r="G21" s="260">
        <f t="shared" si="1"/>
        <v>2976210</v>
      </c>
      <c r="I21" s="163"/>
    </row>
    <row r="22" spans="1:9" ht="87" customHeight="1" thickBot="1">
      <c r="A22" s="60" t="s">
        <v>39</v>
      </c>
      <c r="B22" s="61"/>
      <c r="C22" s="64" t="s">
        <v>160</v>
      </c>
      <c r="D22" s="63">
        <v>2</v>
      </c>
      <c r="E22" s="122" t="s">
        <v>2</v>
      </c>
      <c r="F22" s="162">
        <v>746407</v>
      </c>
      <c r="G22" s="260">
        <f t="shared" si="1"/>
        <v>1492814</v>
      </c>
      <c r="I22" s="163"/>
    </row>
    <row r="23" spans="1:9" ht="29.25" thickBot="1">
      <c r="A23" s="60" t="s">
        <v>40</v>
      </c>
      <c r="B23" s="61"/>
      <c r="C23" s="64" t="s">
        <v>162</v>
      </c>
      <c r="D23" s="63">
        <v>2</v>
      </c>
      <c r="E23" s="122" t="s">
        <v>2</v>
      </c>
      <c r="F23" s="162">
        <v>321239</v>
      </c>
      <c r="G23" s="260">
        <f t="shared" si="1"/>
        <v>642478</v>
      </c>
      <c r="I23" s="163"/>
    </row>
    <row r="24" spans="1:9" ht="15.75" thickBot="1">
      <c r="A24" s="353" t="s">
        <v>434</v>
      </c>
      <c r="B24" s="354"/>
      <c r="C24" s="355"/>
      <c r="D24" s="121"/>
      <c r="E24" s="140"/>
      <c r="F24" s="140"/>
      <c r="G24" s="260">
        <f>SUM(G17:G23)</f>
        <v>43839650</v>
      </c>
      <c r="H24" s="261"/>
      <c r="I24" s="163"/>
    </row>
    <row r="25" spans="1:9" ht="15.75" thickBot="1">
      <c r="A25" s="24"/>
      <c r="B25" s="25"/>
      <c r="C25" s="26"/>
      <c r="D25" s="27"/>
      <c r="E25" s="28"/>
      <c r="F25" s="163"/>
      <c r="H25" s="261"/>
      <c r="I25" s="163"/>
    </row>
    <row r="26" spans="1:9" ht="15.75" thickBot="1">
      <c r="A26" s="92">
        <v>3</v>
      </c>
      <c r="B26" s="265" t="s">
        <v>430</v>
      </c>
      <c r="C26" s="93"/>
      <c r="D26" s="95"/>
      <c r="E26" s="96"/>
      <c r="F26" s="256"/>
      <c r="G26" s="259"/>
      <c r="I26" s="163"/>
    </row>
    <row r="27" spans="1:9" ht="29.25" thickBot="1">
      <c r="A27" s="60" t="s">
        <v>25</v>
      </c>
      <c r="B27" s="61"/>
      <c r="C27" s="69" t="s">
        <v>166</v>
      </c>
      <c r="D27" s="63">
        <v>8</v>
      </c>
      <c r="E27" s="68" t="s">
        <v>2</v>
      </c>
      <c r="F27" s="162">
        <v>97222</v>
      </c>
      <c r="G27" s="260">
        <f t="shared" ref="G27:G34" si="2">ROUND(F27*D27,0)</f>
        <v>777776</v>
      </c>
      <c r="I27" s="163"/>
    </row>
    <row r="28" spans="1:9" ht="86.25" thickBot="1">
      <c r="A28" s="60" t="s">
        <v>26</v>
      </c>
      <c r="B28" s="61"/>
      <c r="C28" s="69" t="s">
        <v>163</v>
      </c>
      <c r="D28" s="63">
        <v>80</v>
      </c>
      <c r="E28" s="68" t="s">
        <v>2</v>
      </c>
      <c r="F28" s="162">
        <v>53666</v>
      </c>
      <c r="G28" s="260">
        <f t="shared" si="2"/>
        <v>4293280</v>
      </c>
      <c r="I28" s="163"/>
    </row>
    <row r="29" spans="1:9" ht="54" customHeight="1" thickBot="1">
      <c r="A29" s="60" t="s">
        <v>27</v>
      </c>
      <c r="B29" s="61"/>
      <c r="C29" s="97" t="s">
        <v>164</v>
      </c>
      <c r="D29" s="63">
        <v>4</v>
      </c>
      <c r="E29" s="68" t="s">
        <v>2</v>
      </c>
      <c r="F29" s="162">
        <v>18613</v>
      </c>
      <c r="G29" s="260">
        <f t="shared" si="2"/>
        <v>74452</v>
      </c>
      <c r="I29" s="163"/>
    </row>
    <row r="30" spans="1:9" ht="27.75" customHeight="1" thickBot="1">
      <c r="A30" s="60" t="s">
        <v>28</v>
      </c>
      <c r="B30" s="61"/>
      <c r="C30" s="69" t="s">
        <v>165</v>
      </c>
      <c r="D30" s="63">
        <v>96</v>
      </c>
      <c r="E30" s="68" t="s">
        <v>2</v>
      </c>
      <c r="F30" s="162">
        <v>15755</v>
      </c>
      <c r="G30" s="260">
        <f t="shared" si="2"/>
        <v>1512480</v>
      </c>
      <c r="H30" s="261"/>
      <c r="I30" s="163"/>
    </row>
    <row r="31" spans="1:9" ht="72" thickBot="1">
      <c r="A31" s="60" t="s">
        <v>29</v>
      </c>
      <c r="B31" s="61"/>
      <c r="C31" s="69" t="s">
        <v>167</v>
      </c>
      <c r="D31" s="63">
        <v>14</v>
      </c>
      <c r="E31" s="68" t="s">
        <v>2</v>
      </c>
      <c r="F31" s="162">
        <v>15587</v>
      </c>
      <c r="G31" s="260">
        <f t="shared" si="2"/>
        <v>218218</v>
      </c>
      <c r="I31" s="163"/>
    </row>
    <row r="32" spans="1:9" ht="86.25" thickBot="1">
      <c r="A32" s="60" t="s">
        <v>30</v>
      </c>
      <c r="B32" s="61"/>
      <c r="C32" s="69" t="s">
        <v>168</v>
      </c>
      <c r="D32" s="63">
        <v>28</v>
      </c>
      <c r="E32" s="68" t="s">
        <v>2</v>
      </c>
      <c r="F32" s="162">
        <v>33144</v>
      </c>
      <c r="G32" s="260">
        <f t="shared" si="2"/>
        <v>928032</v>
      </c>
      <c r="I32" s="163"/>
    </row>
    <row r="33" spans="1:9" ht="66.75" customHeight="1" thickBot="1">
      <c r="A33" s="60" t="s">
        <v>31</v>
      </c>
      <c r="B33" s="61"/>
      <c r="C33" s="69" t="s">
        <v>169</v>
      </c>
      <c r="D33" s="63">
        <v>20</v>
      </c>
      <c r="E33" s="68" t="s">
        <v>3</v>
      </c>
      <c r="F33" s="162">
        <v>42517</v>
      </c>
      <c r="G33" s="260">
        <f t="shared" si="2"/>
        <v>850340</v>
      </c>
      <c r="I33" s="163"/>
    </row>
    <row r="34" spans="1:9" ht="29.25" thickBot="1">
      <c r="A34" s="60" t="s">
        <v>32</v>
      </c>
      <c r="B34" s="61"/>
      <c r="C34" s="64" t="s">
        <v>162</v>
      </c>
      <c r="D34" s="63">
        <v>6</v>
      </c>
      <c r="E34" s="122" t="s">
        <v>2</v>
      </c>
      <c r="F34" s="162">
        <v>321239</v>
      </c>
      <c r="G34" s="260">
        <f t="shared" si="2"/>
        <v>1927434</v>
      </c>
      <c r="I34" s="163"/>
    </row>
    <row r="35" spans="1:9" ht="15.75" thickBot="1">
      <c r="A35" s="353" t="s">
        <v>434</v>
      </c>
      <c r="B35" s="354"/>
      <c r="C35" s="355"/>
      <c r="D35" s="121"/>
      <c r="E35" s="140"/>
      <c r="F35" s="140"/>
      <c r="G35" s="260">
        <f>SUM(G27:G34)</f>
        <v>10582012</v>
      </c>
      <c r="H35" s="261"/>
      <c r="I35" s="163"/>
    </row>
    <row r="36" spans="1:9" ht="15.75" thickBot="1">
      <c r="A36" s="44"/>
      <c r="B36" s="44"/>
      <c r="C36" s="44"/>
      <c r="D36" s="44"/>
      <c r="E36" s="44"/>
      <c r="F36" s="144"/>
      <c r="H36" s="261"/>
      <c r="I36" s="163"/>
    </row>
    <row r="37" spans="1:9" ht="15.75" thickBot="1">
      <c r="A37" s="92">
        <v>4</v>
      </c>
      <c r="B37" s="265" t="s">
        <v>429</v>
      </c>
      <c r="C37" s="93"/>
      <c r="D37" s="95"/>
      <c r="E37" s="96"/>
      <c r="F37" s="256"/>
      <c r="G37" s="259"/>
      <c r="I37" s="163"/>
    </row>
    <row r="38" spans="1:9" ht="30.75" customHeight="1" thickBot="1">
      <c r="A38" s="60" t="s">
        <v>11</v>
      </c>
      <c r="B38" s="61"/>
      <c r="C38" s="66" t="s">
        <v>171</v>
      </c>
      <c r="D38" s="63">
        <v>14</v>
      </c>
      <c r="E38" s="68" t="s">
        <v>2</v>
      </c>
      <c r="F38" s="162">
        <v>167044</v>
      </c>
      <c r="G38" s="260">
        <f t="shared" ref="G38:G54" si="3">ROUND(F38*D38,0)</f>
        <v>2338616</v>
      </c>
      <c r="I38" s="163"/>
    </row>
    <row r="39" spans="1:9" ht="15.75" thickBot="1">
      <c r="A39" s="60" t="s">
        <v>12</v>
      </c>
      <c r="B39" s="61"/>
      <c r="C39" s="69" t="s">
        <v>172</v>
      </c>
      <c r="D39" s="63">
        <v>14</v>
      </c>
      <c r="E39" s="68" t="s">
        <v>2</v>
      </c>
      <c r="F39" s="162">
        <v>55650</v>
      </c>
      <c r="G39" s="260">
        <f t="shared" si="3"/>
        <v>779100</v>
      </c>
      <c r="I39" s="163"/>
    </row>
    <row r="40" spans="1:9" ht="13.5" customHeight="1" thickBot="1">
      <c r="A40" s="60" t="s">
        <v>42</v>
      </c>
      <c r="B40" s="61"/>
      <c r="C40" s="98" t="s">
        <v>173</v>
      </c>
      <c r="D40" s="63">
        <v>4</v>
      </c>
      <c r="E40" s="68" t="s">
        <v>2</v>
      </c>
      <c r="F40" s="162">
        <v>208333</v>
      </c>
      <c r="G40" s="260">
        <f t="shared" si="3"/>
        <v>833332</v>
      </c>
      <c r="I40" s="163"/>
    </row>
    <row r="41" spans="1:9" ht="15.75" thickBot="1">
      <c r="A41" s="60" t="s">
        <v>43</v>
      </c>
      <c r="B41" s="61"/>
      <c r="C41" s="69" t="s">
        <v>174</v>
      </c>
      <c r="D41" s="63">
        <v>4</v>
      </c>
      <c r="E41" s="68" t="s">
        <v>2</v>
      </c>
      <c r="F41" s="162">
        <v>43083</v>
      </c>
      <c r="G41" s="260">
        <f t="shared" si="3"/>
        <v>172332</v>
      </c>
      <c r="I41" s="163"/>
    </row>
    <row r="42" spans="1:9" ht="29.25" thickBot="1">
      <c r="A42" s="60" t="s">
        <v>44</v>
      </c>
      <c r="B42" s="61"/>
      <c r="C42" s="69" t="s">
        <v>175</v>
      </c>
      <c r="D42" s="63">
        <v>1</v>
      </c>
      <c r="E42" s="68" t="s">
        <v>2</v>
      </c>
      <c r="F42" s="162">
        <v>302720</v>
      </c>
      <c r="G42" s="260">
        <f t="shared" si="3"/>
        <v>302720</v>
      </c>
      <c r="I42" s="163"/>
    </row>
    <row r="43" spans="1:9" ht="15.75" thickBot="1">
      <c r="A43" s="60" t="s">
        <v>45</v>
      </c>
      <c r="B43" s="61"/>
      <c r="C43" s="69" t="s">
        <v>176</v>
      </c>
      <c r="D43" s="63">
        <v>1</v>
      </c>
      <c r="E43" s="68" t="s">
        <v>2</v>
      </c>
      <c r="F43" s="162">
        <v>79365</v>
      </c>
      <c r="G43" s="260">
        <f t="shared" si="3"/>
        <v>79365</v>
      </c>
      <c r="I43" s="163"/>
    </row>
    <row r="44" spans="1:9" ht="45" customHeight="1" thickBot="1">
      <c r="A44" s="60" t="s">
        <v>46</v>
      </c>
      <c r="B44" s="61"/>
      <c r="C44" s="69" t="s">
        <v>177</v>
      </c>
      <c r="D44" s="63">
        <v>28</v>
      </c>
      <c r="E44" s="68" t="s">
        <v>2</v>
      </c>
      <c r="F44" s="162">
        <v>106706</v>
      </c>
      <c r="G44" s="260">
        <f t="shared" si="3"/>
        <v>2987768</v>
      </c>
      <c r="H44" s="261"/>
      <c r="I44" s="163"/>
    </row>
    <row r="45" spans="1:9" ht="33" customHeight="1" thickBot="1">
      <c r="A45" s="60" t="s">
        <v>47</v>
      </c>
      <c r="B45" s="61"/>
      <c r="C45" s="69" t="s">
        <v>178</v>
      </c>
      <c r="D45" s="63">
        <v>8</v>
      </c>
      <c r="E45" s="68" t="s">
        <v>2</v>
      </c>
      <c r="F45" s="162">
        <v>102040</v>
      </c>
      <c r="G45" s="260">
        <f t="shared" si="3"/>
        <v>816320</v>
      </c>
      <c r="I45" s="163"/>
    </row>
    <row r="46" spans="1:9" ht="15.75" thickBot="1">
      <c r="A46" s="60" t="s">
        <v>48</v>
      </c>
      <c r="B46" s="61"/>
      <c r="C46" s="69" t="s">
        <v>359</v>
      </c>
      <c r="D46" s="63">
        <v>8</v>
      </c>
      <c r="E46" s="68" t="s">
        <v>2</v>
      </c>
      <c r="F46" s="162">
        <v>28345</v>
      </c>
      <c r="G46" s="260">
        <f t="shared" si="3"/>
        <v>226760</v>
      </c>
      <c r="I46" s="163"/>
    </row>
    <row r="47" spans="1:9" ht="27" customHeight="1" thickBot="1">
      <c r="A47" s="60" t="s">
        <v>49</v>
      </c>
      <c r="B47" s="61"/>
      <c r="C47" s="69" t="s">
        <v>179</v>
      </c>
      <c r="D47" s="63">
        <v>2</v>
      </c>
      <c r="E47" s="68" t="s">
        <v>2</v>
      </c>
      <c r="F47" s="162">
        <v>174792</v>
      </c>
      <c r="G47" s="260">
        <f t="shared" si="3"/>
        <v>349584</v>
      </c>
      <c r="I47" s="163"/>
    </row>
    <row r="48" spans="1:9" ht="15.75" thickBot="1">
      <c r="A48" s="60" t="s">
        <v>50</v>
      </c>
      <c r="B48" s="61"/>
      <c r="C48" s="69" t="s">
        <v>359</v>
      </c>
      <c r="D48" s="63">
        <v>2</v>
      </c>
      <c r="E48" s="68" t="s">
        <v>2</v>
      </c>
      <c r="F48" s="162">
        <v>84089</v>
      </c>
      <c r="G48" s="260">
        <f t="shared" si="3"/>
        <v>168178</v>
      </c>
      <c r="I48" s="163"/>
    </row>
    <row r="49" spans="1:9" ht="33.75" customHeight="1" thickBot="1">
      <c r="A49" s="60" t="s">
        <v>51</v>
      </c>
      <c r="B49" s="61"/>
      <c r="C49" s="97" t="s">
        <v>180</v>
      </c>
      <c r="D49" s="63">
        <v>8</v>
      </c>
      <c r="E49" s="68" t="s">
        <v>2</v>
      </c>
      <c r="F49" s="162">
        <v>241874</v>
      </c>
      <c r="G49" s="260">
        <f t="shared" si="3"/>
        <v>1934992</v>
      </c>
      <c r="I49" s="163"/>
    </row>
    <row r="50" spans="1:9" ht="29.25" thickBot="1">
      <c r="A50" s="60" t="s">
        <v>52</v>
      </c>
      <c r="B50" s="61"/>
      <c r="C50" s="97" t="s">
        <v>181</v>
      </c>
      <c r="D50" s="63">
        <v>8</v>
      </c>
      <c r="E50" s="68" t="s">
        <v>2</v>
      </c>
      <c r="F50" s="162">
        <v>188586</v>
      </c>
      <c r="G50" s="260">
        <f t="shared" si="3"/>
        <v>1508688</v>
      </c>
      <c r="I50" s="163"/>
    </row>
    <row r="51" spans="1:9" ht="15.75" thickBot="1">
      <c r="A51" s="60" t="s">
        <v>53</v>
      </c>
      <c r="B51" s="61"/>
      <c r="C51" s="99" t="s">
        <v>182</v>
      </c>
      <c r="D51" s="63">
        <v>2</v>
      </c>
      <c r="E51" s="68" t="s">
        <v>2</v>
      </c>
      <c r="F51" s="162">
        <v>282218</v>
      </c>
      <c r="G51" s="260">
        <f t="shared" si="3"/>
        <v>564436</v>
      </c>
      <c r="I51" s="163"/>
    </row>
    <row r="52" spans="1:9" ht="29.25" thickBot="1">
      <c r="A52" s="60" t="s">
        <v>54</v>
      </c>
      <c r="B52" s="61"/>
      <c r="C52" s="97" t="s">
        <v>183</v>
      </c>
      <c r="D52" s="63">
        <v>2</v>
      </c>
      <c r="E52" s="68" t="s">
        <v>2</v>
      </c>
      <c r="F52" s="162">
        <v>94151</v>
      </c>
      <c r="G52" s="260">
        <f t="shared" si="3"/>
        <v>188302</v>
      </c>
      <c r="I52" s="163"/>
    </row>
    <row r="53" spans="1:9" ht="43.5" thickBot="1">
      <c r="A53" s="60" t="s">
        <v>55</v>
      </c>
      <c r="B53" s="61"/>
      <c r="C53" s="97" t="s">
        <v>184</v>
      </c>
      <c r="D53" s="63">
        <v>6</v>
      </c>
      <c r="E53" s="68" t="s">
        <v>2</v>
      </c>
      <c r="F53" s="162">
        <v>101039</v>
      </c>
      <c r="G53" s="260">
        <f t="shared" si="3"/>
        <v>606234</v>
      </c>
      <c r="I53" s="163"/>
    </row>
    <row r="54" spans="1:9" ht="29.25" thickBot="1">
      <c r="A54" s="60" t="s">
        <v>56</v>
      </c>
      <c r="B54" s="61"/>
      <c r="C54" s="69" t="s">
        <v>185</v>
      </c>
      <c r="D54" s="63">
        <v>42</v>
      </c>
      <c r="E54" s="68" t="s">
        <v>2</v>
      </c>
      <c r="F54" s="162">
        <v>18424</v>
      </c>
      <c r="G54" s="260">
        <f t="shared" si="3"/>
        <v>773808</v>
      </c>
      <c r="I54" s="163"/>
    </row>
    <row r="55" spans="1:9" ht="15.75" thickBot="1">
      <c r="A55" s="353" t="s">
        <v>434</v>
      </c>
      <c r="B55" s="354"/>
      <c r="C55" s="355"/>
      <c r="D55" s="121"/>
      <c r="E55" s="140"/>
      <c r="F55" s="140"/>
      <c r="G55" s="260">
        <f>SUM(G38:G54)</f>
        <v>14630535</v>
      </c>
      <c r="H55" s="261"/>
      <c r="I55" s="163"/>
    </row>
    <row r="56" spans="1:9" ht="15.75" thickBot="1">
      <c r="A56" s="44"/>
      <c r="B56" s="44"/>
      <c r="C56" s="44"/>
      <c r="D56" s="44"/>
      <c r="E56" s="44"/>
      <c r="F56" s="144"/>
      <c r="I56" s="163"/>
    </row>
    <row r="57" spans="1:9" ht="15.75" thickBot="1">
      <c r="A57" s="92">
        <v>5</v>
      </c>
      <c r="B57" s="265" t="s">
        <v>431</v>
      </c>
      <c r="C57" s="93"/>
      <c r="D57" s="95"/>
      <c r="E57" s="96"/>
      <c r="F57" s="256"/>
      <c r="G57" s="259"/>
      <c r="I57" s="163"/>
    </row>
    <row r="58" spans="1:9" ht="29.25" thickBot="1">
      <c r="A58" s="60" t="s">
        <v>57</v>
      </c>
      <c r="B58" s="61"/>
      <c r="C58" s="100" t="s">
        <v>186</v>
      </c>
      <c r="D58" s="63">
        <v>24</v>
      </c>
      <c r="E58" s="68" t="s">
        <v>2</v>
      </c>
      <c r="F58" s="162">
        <v>168083</v>
      </c>
      <c r="G58" s="260">
        <f t="shared" ref="G58:G68" si="4">ROUND(F58*D58,0)</f>
        <v>4033992</v>
      </c>
      <c r="I58" s="163"/>
    </row>
    <row r="59" spans="1:9" ht="43.5" thickBot="1">
      <c r="A59" s="60" t="s">
        <v>58</v>
      </c>
      <c r="B59" s="61"/>
      <c r="C59" s="100" t="s">
        <v>187</v>
      </c>
      <c r="D59" s="63">
        <v>4</v>
      </c>
      <c r="E59" s="68" t="s">
        <v>2</v>
      </c>
      <c r="F59" s="162">
        <v>154006</v>
      </c>
      <c r="G59" s="260">
        <f t="shared" si="4"/>
        <v>616024</v>
      </c>
      <c r="I59" s="163"/>
    </row>
    <row r="60" spans="1:9" ht="29.25" thickBot="1">
      <c r="A60" s="60" t="s">
        <v>59</v>
      </c>
      <c r="B60" s="61"/>
      <c r="C60" s="100" t="s">
        <v>188</v>
      </c>
      <c r="D60" s="63">
        <v>12</v>
      </c>
      <c r="E60" s="68" t="s">
        <v>2</v>
      </c>
      <c r="F60" s="162">
        <v>376038</v>
      </c>
      <c r="G60" s="260">
        <f t="shared" si="4"/>
        <v>4512456</v>
      </c>
      <c r="I60" s="163"/>
    </row>
    <row r="61" spans="1:9" s="139" customFormat="1" ht="15.75" thickBot="1">
      <c r="A61" s="60" t="s">
        <v>60</v>
      </c>
      <c r="B61" s="61"/>
      <c r="C61" s="100" t="s">
        <v>420</v>
      </c>
      <c r="D61" s="138">
        <v>14</v>
      </c>
      <c r="E61" s="68" t="s">
        <v>2</v>
      </c>
      <c r="F61" s="162">
        <v>226757</v>
      </c>
      <c r="G61" s="260">
        <f t="shared" si="4"/>
        <v>3174598</v>
      </c>
      <c r="I61" s="163"/>
    </row>
    <row r="62" spans="1:9" ht="76.5" customHeight="1" thickBot="1">
      <c r="A62" s="60" t="s">
        <v>61</v>
      </c>
      <c r="B62" s="61"/>
      <c r="C62" s="62" t="s">
        <v>189</v>
      </c>
      <c r="D62" s="101">
        <v>40</v>
      </c>
      <c r="E62" s="68" t="s">
        <v>2</v>
      </c>
      <c r="F62" s="162">
        <v>80877</v>
      </c>
      <c r="G62" s="260">
        <f t="shared" si="4"/>
        <v>3235080</v>
      </c>
      <c r="I62" s="163"/>
    </row>
    <row r="63" spans="1:9" ht="15.75" thickBot="1">
      <c r="A63" s="60" t="s">
        <v>149</v>
      </c>
      <c r="B63" s="61"/>
      <c r="C63" s="62" t="s">
        <v>190</v>
      </c>
      <c r="D63" s="63">
        <v>2</v>
      </c>
      <c r="E63" s="68" t="s">
        <v>2</v>
      </c>
      <c r="F63" s="162">
        <v>396824</v>
      </c>
      <c r="G63" s="260">
        <f t="shared" si="4"/>
        <v>793648</v>
      </c>
      <c r="I63" s="163"/>
    </row>
    <row r="64" spans="1:9" s="139" customFormat="1" ht="22.5" customHeight="1" thickBot="1">
      <c r="A64" s="60" t="s">
        <v>150</v>
      </c>
      <c r="B64" s="61"/>
      <c r="C64" s="62" t="s">
        <v>421</v>
      </c>
      <c r="D64" s="138">
        <v>2</v>
      </c>
      <c r="E64" s="68" t="s">
        <v>2</v>
      </c>
      <c r="F64" s="162">
        <v>135566</v>
      </c>
      <c r="G64" s="260">
        <f t="shared" si="4"/>
        <v>271132</v>
      </c>
      <c r="I64" s="163"/>
    </row>
    <row r="65" spans="1:9" s="139" customFormat="1" ht="25.5" customHeight="1" thickBot="1">
      <c r="A65" s="60" t="s">
        <v>151</v>
      </c>
      <c r="B65" s="61"/>
      <c r="C65" s="62" t="s">
        <v>422</v>
      </c>
      <c r="D65" s="138">
        <v>2</v>
      </c>
      <c r="E65" s="68" t="s">
        <v>2</v>
      </c>
      <c r="F65" s="162">
        <v>159191</v>
      </c>
      <c r="G65" s="260">
        <f t="shared" si="4"/>
        <v>318382</v>
      </c>
      <c r="I65" s="163"/>
    </row>
    <row r="66" spans="1:9" ht="42.75" customHeight="1" thickBot="1">
      <c r="A66" s="60" t="s">
        <v>419</v>
      </c>
      <c r="B66" s="61"/>
      <c r="C66" s="100" t="s">
        <v>191</v>
      </c>
      <c r="D66" s="63">
        <v>27</v>
      </c>
      <c r="E66" s="68" t="s">
        <v>2</v>
      </c>
      <c r="F66" s="162">
        <v>73012</v>
      </c>
      <c r="G66" s="260">
        <f t="shared" si="4"/>
        <v>1971324</v>
      </c>
      <c r="I66" s="163"/>
    </row>
    <row r="67" spans="1:9" ht="63" customHeight="1" thickBot="1">
      <c r="A67" s="60" t="s">
        <v>432</v>
      </c>
      <c r="B67" s="61"/>
      <c r="C67" s="100" t="s">
        <v>192</v>
      </c>
      <c r="D67" s="63">
        <v>8</v>
      </c>
      <c r="E67" s="68" t="s">
        <v>2</v>
      </c>
      <c r="F67" s="162">
        <v>453419</v>
      </c>
      <c r="G67" s="260">
        <f t="shared" si="4"/>
        <v>3627352</v>
      </c>
      <c r="I67" s="163"/>
    </row>
    <row r="68" spans="1:9" ht="15.75" thickBot="1">
      <c r="A68" s="60" t="s">
        <v>433</v>
      </c>
      <c r="B68" s="61"/>
      <c r="C68" s="62" t="s">
        <v>170</v>
      </c>
      <c r="D68" s="63">
        <v>1</v>
      </c>
      <c r="E68" s="68" t="s">
        <v>193</v>
      </c>
      <c r="F68" s="162">
        <v>121787</v>
      </c>
      <c r="G68" s="260">
        <f t="shared" si="4"/>
        <v>121787</v>
      </c>
      <c r="I68" s="163"/>
    </row>
    <row r="69" spans="1:9" ht="15.75" thickBot="1">
      <c r="A69" s="353" t="s">
        <v>434</v>
      </c>
      <c r="B69" s="354"/>
      <c r="C69" s="355"/>
      <c r="D69" s="121"/>
      <c r="E69" s="140"/>
      <c r="F69" s="140"/>
      <c r="G69" s="260">
        <f>SUM(G58:G68)</f>
        <v>22675775</v>
      </c>
      <c r="H69" s="261"/>
      <c r="I69" s="163"/>
    </row>
    <row r="70" spans="1:9" ht="15.75" thickBot="1">
      <c r="A70" s="7"/>
      <c r="B70" s="7"/>
      <c r="C70" s="7"/>
      <c r="D70" s="7"/>
      <c r="E70" s="7"/>
      <c r="F70" s="144"/>
      <c r="I70" s="163"/>
    </row>
    <row r="71" spans="1:9" ht="15.75" thickBot="1">
      <c r="A71" s="92">
        <v>6</v>
      </c>
      <c r="B71" s="265" t="s">
        <v>446</v>
      </c>
      <c r="C71" s="93"/>
      <c r="D71" s="95"/>
      <c r="E71" s="96"/>
      <c r="F71" s="256"/>
      <c r="G71" s="259"/>
      <c r="I71" s="163"/>
    </row>
    <row r="72" spans="1:9" ht="31.5" customHeight="1" thickBot="1">
      <c r="A72" s="102" t="s">
        <v>62</v>
      </c>
      <c r="B72" s="72"/>
      <c r="C72" s="100" t="s">
        <v>200</v>
      </c>
      <c r="D72" s="103">
        <v>1</v>
      </c>
      <c r="E72" s="104" t="s">
        <v>193</v>
      </c>
      <c r="F72" s="162">
        <v>1133783</v>
      </c>
      <c r="G72" s="260">
        <f t="shared" ref="G72:G78" si="5">ROUND(F72*D72,0)</f>
        <v>1133783</v>
      </c>
      <c r="I72" s="163"/>
    </row>
    <row r="73" spans="1:9" ht="43.5" thickBot="1">
      <c r="A73" s="102" t="s">
        <v>63</v>
      </c>
      <c r="B73" s="72"/>
      <c r="C73" s="105" t="s">
        <v>194</v>
      </c>
      <c r="D73" s="103">
        <v>1</v>
      </c>
      <c r="E73" s="104" t="s">
        <v>193</v>
      </c>
      <c r="F73" s="162">
        <v>1228265</v>
      </c>
      <c r="G73" s="260">
        <f t="shared" si="5"/>
        <v>1228265</v>
      </c>
      <c r="I73" s="163"/>
    </row>
    <row r="74" spans="1:9" ht="15.75" thickBot="1">
      <c r="A74" s="102" t="s">
        <v>112</v>
      </c>
      <c r="B74" s="72"/>
      <c r="C74" s="62" t="s">
        <v>195</v>
      </c>
      <c r="D74" s="103">
        <v>1</v>
      </c>
      <c r="E74" s="104" t="s">
        <v>193</v>
      </c>
      <c r="F74" s="162">
        <v>1417229</v>
      </c>
      <c r="G74" s="260">
        <f t="shared" si="5"/>
        <v>1417229</v>
      </c>
      <c r="I74" s="163"/>
    </row>
    <row r="75" spans="1:9" ht="30.75" customHeight="1" thickBot="1">
      <c r="A75" s="102" t="s">
        <v>113</v>
      </c>
      <c r="B75" s="72"/>
      <c r="C75" s="100" t="s">
        <v>197</v>
      </c>
      <c r="D75" s="103">
        <v>1</v>
      </c>
      <c r="E75" s="104" t="s">
        <v>193</v>
      </c>
      <c r="F75" s="162">
        <v>1889639</v>
      </c>
      <c r="G75" s="260">
        <f t="shared" si="5"/>
        <v>1889639</v>
      </c>
      <c r="I75" s="163"/>
    </row>
    <row r="76" spans="1:9" ht="36" customHeight="1" thickBot="1">
      <c r="A76" s="102" t="s">
        <v>114</v>
      </c>
      <c r="B76" s="72"/>
      <c r="C76" s="100" t="s">
        <v>196</v>
      </c>
      <c r="D76" s="103">
        <v>1</v>
      </c>
      <c r="E76" s="104" t="s">
        <v>193</v>
      </c>
      <c r="F76" s="162">
        <v>944819</v>
      </c>
      <c r="G76" s="260">
        <f t="shared" si="5"/>
        <v>944819</v>
      </c>
      <c r="I76" s="163"/>
    </row>
    <row r="77" spans="1:9" s="139" customFormat="1" ht="30" customHeight="1" thickBot="1">
      <c r="A77" s="102" t="s">
        <v>115</v>
      </c>
      <c r="B77" s="72"/>
      <c r="C77" s="100" t="s">
        <v>444</v>
      </c>
      <c r="D77" s="103">
        <v>1</v>
      </c>
      <c r="E77" s="104" t="s">
        <v>193</v>
      </c>
      <c r="F77" s="162">
        <v>831441</v>
      </c>
      <c r="G77" s="260">
        <f t="shared" si="5"/>
        <v>831441</v>
      </c>
      <c r="I77" s="163"/>
    </row>
    <row r="78" spans="1:9" ht="29.25" thickBot="1">
      <c r="A78" s="102" t="s">
        <v>417</v>
      </c>
      <c r="B78" s="72"/>
      <c r="C78" s="100" t="s">
        <v>418</v>
      </c>
      <c r="D78" s="103">
        <v>1</v>
      </c>
      <c r="E78" s="104" t="s">
        <v>193</v>
      </c>
      <c r="F78" s="162">
        <v>944819</v>
      </c>
      <c r="G78" s="260">
        <f t="shared" si="5"/>
        <v>944819</v>
      </c>
      <c r="I78" s="163"/>
    </row>
    <row r="79" spans="1:9" ht="15.75" thickBot="1">
      <c r="A79" s="353" t="s">
        <v>434</v>
      </c>
      <c r="B79" s="354"/>
      <c r="C79" s="355"/>
      <c r="D79" s="121"/>
      <c r="E79" s="140"/>
      <c r="F79" s="140"/>
      <c r="G79" s="260">
        <f>SUM(G72:G78)</f>
        <v>8389995</v>
      </c>
      <c r="I79" s="163"/>
    </row>
    <row r="80" spans="1:9" ht="15.75" thickBot="1">
      <c r="A80" s="6"/>
      <c r="B80" s="6"/>
      <c r="C80" s="6"/>
      <c r="D80" s="6"/>
      <c r="E80" s="6"/>
      <c r="F80" s="144"/>
      <c r="I80" s="163"/>
    </row>
    <row r="81" spans="1:9" s="108" customFormat="1" ht="15.75" thickBot="1">
      <c r="A81" s="92">
        <v>7</v>
      </c>
      <c r="B81" s="265" t="s">
        <v>435</v>
      </c>
      <c r="C81" s="93"/>
      <c r="D81" s="95"/>
      <c r="E81" s="96"/>
      <c r="F81" s="256"/>
      <c r="G81" s="259"/>
      <c r="I81" s="163"/>
    </row>
    <row r="82" spans="1:9" s="108" customFormat="1" ht="15.75" thickBot="1">
      <c r="A82" s="60" t="s">
        <v>64</v>
      </c>
      <c r="B82" s="61"/>
      <c r="C82" s="106" t="s">
        <v>374</v>
      </c>
      <c r="D82" s="107">
        <v>1</v>
      </c>
      <c r="E82" s="68" t="s">
        <v>193</v>
      </c>
      <c r="F82" s="162">
        <v>58318823</v>
      </c>
      <c r="G82" s="260">
        <f t="shared" ref="G82" si="6">ROUND(F82*D82,0)</f>
        <v>58318823</v>
      </c>
      <c r="H82" s="261"/>
      <c r="I82" s="163"/>
    </row>
    <row r="83" spans="1:9" s="108" customFormat="1" ht="15.75" thickBot="1">
      <c r="A83" s="353" t="s">
        <v>434</v>
      </c>
      <c r="B83" s="354"/>
      <c r="C83" s="355"/>
      <c r="D83" s="121"/>
      <c r="E83" s="140"/>
      <c r="F83" s="140"/>
      <c r="G83" s="260">
        <f>SUM(G82:G82)</f>
        <v>58318823</v>
      </c>
      <c r="I83" s="163"/>
    </row>
    <row r="84" spans="1:9" ht="15.75" thickBot="1">
      <c r="A84" s="12"/>
      <c r="B84" s="13"/>
      <c r="C84" s="14"/>
      <c r="D84" s="15"/>
      <c r="E84" s="16"/>
      <c r="F84" s="163"/>
      <c r="I84" s="163"/>
    </row>
    <row r="85" spans="1:9" ht="15.75" thickBot="1">
      <c r="A85" s="92">
        <v>8</v>
      </c>
      <c r="B85" s="265" t="s">
        <v>436</v>
      </c>
      <c r="C85" s="93"/>
      <c r="D85" s="95"/>
      <c r="E85" s="96"/>
      <c r="F85" s="256"/>
      <c r="G85" s="259"/>
      <c r="I85" s="163"/>
    </row>
    <row r="86" spans="1:9" ht="15.75" thickBot="1">
      <c r="A86" s="60" t="s">
        <v>71</v>
      </c>
      <c r="B86" s="61"/>
      <c r="C86" s="106" t="s">
        <v>198</v>
      </c>
      <c r="D86" s="63">
        <v>1</v>
      </c>
      <c r="E86" s="68" t="s">
        <v>193</v>
      </c>
      <c r="F86" s="162">
        <v>5952362</v>
      </c>
      <c r="G86" s="260">
        <f t="shared" ref="G86:G88" si="7">ROUND(F86*D86,0)</f>
        <v>5952362</v>
      </c>
      <c r="I86" s="163"/>
    </row>
    <row r="87" spans="1:9" ht="15.75" thickBot="1">
      <c r="A87" s="60" t="s">
        <v>72</v>
      </c>
      <c r="B87" s="61"/>
      <c r="C87" s="69" t="s">
        <v>199</v>
      </c>
      <c r="D87" s="63">
        <v>1</v>
      </c>
      <c r="E87" s="68" t="s">
        <v>193</v>
      </c>
      <c r="F87" s="162">
        <v>2362048</v>
      </c>
      <c r="G87" s="260">
        <f t="shared" si="7"/>
        <v>2362048</v>
      </c>
      <c r="I87" s="163"/>
    </row>
    <row r="88" spans="1:9" s="218" customFormat="1" ht="29.25" thickBot="1">
      <c r="A88" s="60" t="s">
        <v>437</v>
      </c>
      <c r="B88" s="61"/>
      <c r="C88" s="69" t="s">
        <v>66</v>
      </c>
      <c r="D88" s="221">
        <v>1</v>
      </c>
      <c r="E88" s="68" t="s">
        <v>4</v>
      </c>
      <c r="F88" s="162">
        <v>944819</v>
      </c>
      <c r="G88" s="260">
        <f t="shared" si="7"/>
        <v>944819</v>
      </c>
      <c r="I88" s="163"/>
    </row>
    <row r="89" spans="1:9" ht="15.75" thickBot="1">
      <c r="A89" s="353" t="s">
        <v>434</v>
      </c>
      <c r="B89" s="354"/>
      <c r="C89" s="355"/>
      <c r="D89" s="121"/>
      <c r="E89" s="140"/>
      <c r="F89" s="140"/>
      <c r="G89" s="260">
        <f>SUM(G86:G88)</f>
        <v>9259229</v>
      </c>
      <c r="I89" s="163"/>
    </row>
    <row r="90" spans="1:9" ht="15.75" thickBot="1">
      <c r="A90" s="24"/>
      <c r="B90" s="25"/>
      <c r="C90" s="26"/>
      <c r="D90" s="27"/>
      <c r="E90" s="28"/>
      <c r="F90" s="163"/>
      <c r="I90" s="163"/>
    </row>
    <row r="91" spans="1:9" ht="15.75" thickBot="1">
      <c r="A91" s="92">
        <v>9</v>
      </c>
      <c r="B91" s="265" t="s">
        <v>65</v>
      </c>
      <c r="C91" s="93"/>
      <c r="D91" s="95"/>
      <c r="E91" s="96"/>
      <c r="F91" s="256"/>
      <c r="G91" s="259"/>
      <c r="I91" s="163"/>
    </row>
    <row r="92" spans="1:9" ht="29.25" thickBot="1">
      <c r="A92" s="60" t="s">
        <v>375</v>
      </c>
      <c r="B92" s="61"/>
      <c r="C92" s="69" t="s">
        <v>148</v>
      </c>
      <c r="D92" s="63">
        <v>1</v>
      </c>
      <c r="E92" s="68" t="s">
        <v>4</v>
      </c>
      <c r="F92" s="162">
        <v>4157205</v>
      </c>
      <c r="G92" s="260">
        <f t="shared" ref="G92" si="8">ROUND(F92*D92,0)</f>
        <v>4157205</v>
      </c>
      <c r="I92" s="163"/>
    </row>
    <row r="93" spans="1:9" ht="15.75" thickBot="1">
      <c r="A93" s="353" t="s">
        <v>434</v>
      </c>
      <c r="B93" s="354"/>
      <c r="C93" s="355"/>
      <c r="D93" s="121"/>
      <c r="E93" s="140"/>
      <c r="F93" s="140"/>
      <c r="G93" s="260">
        <f>SUM(G92:G92)</f>
        <v>4157205</v>
      </c>
      <c r="I93" s="163"/>
    </row>
    <row r="94" spans="1:9" ht="15.75" thickBot="1">
      <c r="A94" s="24"/>
      <c r="B94" s="25"/>
      <c r="C94" s="26"/>
      <c r="D94" s="27"/>
      <c r="E94" s="28"/>
      <c r="F94" s="163"/>
    </row>
    <row r="95" spans="1:9" ht="15.75" thickBot="1">
      <c r="A95" s="60">
        <v>1</v>
      </c>
      <c r="B95" s="79" t="str">
        <f>+B8</f>
        <v>SUMINISTRO E INSTALACION CABLEADO ESTRUCTURADO</v>
      </c>
      <c r="C95" s="280"/>
      <c r="D95" s="278"/>
      <c r="E95" s="146">
        <f>G14</f>
        <v>7558526</v>
      </c>
      <c r="F95" s="144"/>
    </row>
    <row r="96" spans="1:9" ht="15.75" thickBot="1">
      <c r="A96" s="60">
        <v>2</v>
      </c>
      <c r="B96" s="219" t="str">
        <f>+B16</f>
        <v>SUMINISTRO E INSTALACION CABLEADO FIBRA OPTICA</v>
      </c>
      <c r="C96" s="279"/>
      <c r="D96" s="278"/>
      <c r="E96" s="146">
        <f>G24</f>
        <v>43839650</v>
      </c>
      <c r="F96" s="144"/>
    </row>
    <row r="97" spans="1:9" ht="15.75" thickBot="1">
      <c r="A97" s="60">
        <v>3</v>
      </c>
      <c r="B97" s="79" t="str">
        <f>+B26</f>
        <v>SUMINISTRO E INSTALACION CANALIZACIÓN INTERNAS DEL DATA CENTER</v>
      </c>
      <c r="C97" s="280"/>
      <c r="D97" s="278"/>
      <c r="E97" s="146">
        <f>G35</f>
        <v>10582012</v>
      </c>
      <c r="F97" s="144"/>
    </row>
    <row r="98" spans="1:9" ht="15.75" thickBot="1">
      <c r="A98" s="60">
        <v>4</v>
      </c>
      <c r="B98" s="79" t="str">
        <f>+B37</f>
        <v>SUMINISTRO E INSTALACION CANALIZACIÓN INTERNAS FIBRA OPTICA</v>
      </c>
      <c r="C98" s="280"/>
      <c r="D98" s="278"/>
      <c r="E98" s="146">
        <f>+G55</f>
        <v>14630535</v>
      </c>
      <c r="F98" s="144"/>
    </row>
    <row r="99" spans="1:9" ht="15.75" thickBot="1">
      <c r="A99" s="60">
        <v>5</v>
      </c>
      <c r="B99" s="79" t="str">
        <f>+B57</f>
        <v>SUMINISTRO E INSTALACION SISTEMA DE PUESTA A TIERRA</v>
      </c>
      <c r="C99" s="280"/>
      <c r="D99" s="278"/>
      <c r="E99" s="146">
        <f>G69</f>
        <v>22675775</v>
      </c>
      <c r="F99" s="144"/>
    </row>
    <row r="100" spans="1:9" ht="15.75" thickBot="1">
      <c r="A100" s="60">
        <v>6</v>
      </c>
      <c r="B100" s="79" t="str">
        <f>+B71</f>
        <v>SUMINISTRO E INSTALACION MARCACION CABLEADO</v>
      </c>
      <c r="C100" s="280"/>
      <c r="D100" s="278"/>
      <c r="E100" s="146">
        <f>+G79</f>
        <v>8389995</v>
      </c>
      <c r="F100" s="144"/>
    </row>
    <row r="101" spans="1:9" s="108" customFormat="1" ht="15.75" thickBot="1">
      <c r="A101" s="60">
        <v>7</v>
      </c>
      <c r="B101" s="9" t="str">
        <f>+B81</f>
        <v>CONSTRUCCION CERRAMIENTO PASILLO CALIENTE</v>
      </c>
      <c r="C101" s="281"/>
      <c r="D101" s="278"/>
      <c r="E101" s="146">
        <f>G83</f>
        <v>58318823</v>
      </c>
      <c r="F101" s="144"/>
      <c r="G101" s="258"/>
      <c r="I101" s="218"/>
    </row>
    <row r="102" spans="1:9" ht="15.75" thickBot="1">
      <c r="A102" s="60">
        <v>8</v>
      </c>
      <c r="B102" s="79" t="str">
        <f>+B85</f>
        <v>DOCUMENTACION Y CERTIFICACIONES</v>
      </c>
      <c r="C102" s="280"/>
      <c r="D102" s="278"/>
      <c r="E102" s="146">
        <f>G89</f>
        <v>9259229</v>
      </c>
      <c r="F102" s="144"/>
    </row>
    <row r="103" spans="1:9" ht="15.75" thickBot="1">
      <c r="A103" s="60">
        <v>9</v>
      </c>
      <c r="B103" s="9" t="str">
        <f>+B91</f>
        <v>OTROS</v>
      </c>
      <c r="C103" s="281"/>
      <c r="D103" s="278"/>
      <c r="E103" s="146">
        <f>G93</f>
        <v>4157205</v>
      </c>
      <c r="F103" s="144"/>
    </row>
    <row r="104" spans="1:9" ht="15.75" thickBot="1">
      <c r="A104" s="17"/>
      <c r="B104" s="18"/>
      <c r="C104" s="19"/>
      <c r="D104" s="20"/>
      <c r="E104" s="21"/>
      <c r="F104" s="163"/>
    </row>
    <row r="105" spans="1:9" ht="15.75" thickBot="1">
      <c r="A105" s="347" t="s">
        <v>5</v>
      </c>
      <c r="B105" s="348"/>
      <c r="C105" s="9" t="s">
        <v>408</v>
      </c>
      <c r="D105" s="10"/>
      <c r="E105" s="147">
        <f>SUM(E95:E104)</f>
        <v>179411750</v>
      </c>
      <c r="F105" s="257"/>
      <c r="H105" s="129"/>
      <c r="I105" s="129"/>
    </row>
    <row r="106" spans="1:9" s="218" customFormat="1" ht="15.75" thickBot="1">
      <c r="A106" s="349"/>
      <c r="B106" s="350"/>
      <c r="C106" s="9" t="s">
        <v>438</v>
      </c>
      <c r="D106" s="266">
        <v>0.18</v>
      </c>
      <c r="E106" s="147">
        <f>+ROUND(E$105*$D106,0)</f>
        <v>32294115</v>
      </c>
      <c r="F106" s="257"/>
      <c r="G106" s="258"/>
      <c r="H106" s="129"/>
      <c r="I106" s="129"/>
    </row>
    <row r="107" spans="1:9" s="218" customFormat="1" ht="15.75" thickBot="1">
      <c r="A107" s="349"/>
      <c r="B107" s="350"/>
      <c r="C107" s="9" t="s">
        <v>439</v>
      </c>
      <c r="D107" s="266">
        <v>0.05</v>
      </c>
      <c r="E107" s="147">
        <f t="shared" ref="E107" si="9">+ROUND(E$105*$D107,0)</f>
        <v>8970588</v>
      </c>
      <c r="F107" s="257"/>
      <c r="G107" s="258"/>
      <c r="H107" s="129"/>
      <c r="I107" s="129"/>
    </row>
    <row r="108" spans="1:9" s="218" customFormat="1" ht="15.75" thickBot="1">
      <c r="A108" s="349"/>
      <c r="B108" s="350"/>
      <c r="C108" s="9" t="s">
        <v>440</v>
      </c>
      <c r="D108" s="266">
        <v>0.02</v>
      </c>
      <c r="E108" s="147">
        <f>+ROUND(E$105*$D108,0)</f>
        <v>3588235</v>
      </c>
      <c r="F108" s="257"/>
      <c r="G108" s="258"/>
      <c r="H108" s="129"/>
      <c r="I108" s="129"/>
    </row>
    <row r="109" spans="1:9" s="218" customFormat="1" ht="15.75" thickBot="1">
      <c r="A109" s="349"/>
      <c r="B109" s="350"/>
      <c r="C109" s="9" t="s">
        <v>441</v>
      </c>
      <c r="D109" s="266">
        <v>0.25</v>
      </c>
      <c r="E109" s="147">
        <f>SUM(E106:E108)</f>
        <v>44852938</v>
      </c>
      <c r="F109" s="257"/>
      <c r="G109" s="258"/>
      <c r="H109" s="129"/>
      <c r="I109" s="129"/>
    </row>
    <row r="110" spans="1:9" s="218" customFormat="1" ht="15.75" thickBot="1">
      <c r="A110" s="349"/>
      <c r="B110" s="350"/>
      <c r="C110" s="9" t="s">
        <v>443</v>
      </c>
      <c r="D110" s="266"/>
      <c r="E110" s="147">
        <f>+E105+E109</f>
        <v>224264688</v>
      </c>
      <c r="F110" s="257"/>
      <c r="G110" s="258"/>
      <c r="H110" s="129"/>
      <c r="I110" s="129"/>
    </row>
    <row r="111" spans="1:9" ht="15.75" thickBot="1">
      <c r="A111" s="349"/>
      <c r="B111" s="350"/>
      <c r="C111" s="9" t="s">
        <v>442</v>
      </c>
      <c r="D111" s="266">
        <v>0.19</v>
      </c>
      <c r="E111" s="146">
        <f>+ROUND(E$105*$D107*$D111,0)</f>
        <v>1704412</v>
      </c>
      <c r="F111" s="257"/>
    </row>
    <row r="112" spans="1:9" ht="15.75" thickBot="1">
      <c r="A112" s="351"/>
      <c r="B112" s="352"/>
      <c r="C112" s="9" t="s">
        <v>445</v>
      </c>
      <c r="D112" s="10"/>
      <c r="E112" s="147">
        <f>+E110+E111</f>
        <v>225969100</v>
      </c>
      <c r="F112" s="257"/>
    </row>
    <row r="114" spans="5:6">
      <c r="E114" s="144">
        <v>225969100</v>
      </c>
      <c r="F114" s="144"/>
    </row>
    <row r="116" spans="5:6">
      <c r="E116" s="261"/>
    </row>
    <row r="832" spans="2:2">
      <c r="B832" s="358"/>
    </row>
    <row r="833" spans="2:2">
      <c r="B833" s="358"/>
    </row>
    <row r="834" spans="2:2">
      <c r="B834" s="358"/>
    </row>
  </sheetData>
  <mergeCells count="17">
    <mergeCell ref="B832:B834"/>
    <mergeCell ref="A1:F1"/>
    <mergeCell ref="A2:F2"/>
    <mergeCell ref="A3:F3"/>
    <mergeCell ref="A4:F4"/>
    <mergeCell ref="A105:B112"/>
    <mergeCell ref="A14:C14"/>
    <mergeCell ref="A24:C24"/>
    <mergeCell ref="C5:E5"/>
    <mergeCell ref="A5:B5"/>
    <mergeCell ref="A35:C35"/>
    <mergeCell ref="A55:C55"/>
    <mergeCell ref="A69:C69"/>
    <mergeCell ref="A79:C79"/>
    <mergeCell ref="A83:C83"/>
    <mergeCell ref="A89:C89"/>
    <mergeCell ref="A93:C93"/>
  </mergeCells>
  <pageMargins left="0.25" right="0.25" top="0.75" bottom="0.75" header="0.3" footer="0.3"/>
  <pageSetup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4"/>
  <sheetViews>
    <sheetView zoomScale="91" zoomScaleNormal="91" workbookViewId="0">
      <selection activeCell="A2" sqref="A2:F2"/>
    </sheetView>
  </sheetViews>
  <sheetFormatPr baseColWidth="10" defaultRowHeight="14.25"/>
  <cols>
    <col min="1" max="1" width="17" style="38" customWidth="1"/>
    <col min="2" max="2" width="68" style="38" customWidth="1"/>
    <col min="3" max="3" width="11.42578125" style="38"/>
    <col min="4" max="4" width="18" style="38" customWidth="1"/>
    <col min="5" max="5" width="16.5703125" style="38" customWidth="1"/>
    <col min="6" max="6" width="18.7109375" style="243" customWidth="1"/>
    <col min="7" max="7" width="9.140625" style="38" customWidth="1"/>
    <col min="8" max="8" width="15.85546875" style="38" bestFit="1" customWidth="1"/>
    <col min="9" max="16384" width="11.42578125" style="38"/>
  </cols>
  <sheetData>
    <row r="1" spans="1:8" ht="15">
      <c r="A1" s="340" t="s">
        <v>118</v>
      </c>
      <c r="B1" s="340"/>
      <c r="C1" s="340"/>
      <c r="D1" s="340"/>
      <c r="E1" s="340"/>
      <c r="F1" s="340"/>
    </row>
    <row r="2" spans="1:8" ht="15">
      <c r="A2" s="340" t="s">
        <v>493</v>
      </c>
      <c r="B2" s="340"/>
      <c r="C2" s="340"/>
      <c r="D2" s="340"/>
      <c r="E2" s="340"/>
      <c r="F2" s="340"/>
    </row>
    <row r="3" spans="1:8" ht="15">
      <c r="A3" s="340" t="s">
        <v>121</v>
      </c>
      <c r="B3" s="340"/>
      <c r="C3" s="340"/>
      <c r="D3" s="340"/>
      <c r="E3" s="340"/>
      <c r="F3" s="340"/>
    </row>
    <row r="4" spans="1:8" ht="15">
      <c r="A4" s="340" t="s">
        <v>120</v>
      </c>
      <c r="B4" s="340"/>
      <c r="C4" s="340"/>
      <c r="D4" s="340"/>
      <c r="E4" s="340"/>
      <c r="F4" s="340"/>
    </row>
    <row r="5" spans="1:8" ht="50.25" customHeight="1">
      <c r="A5" s="55" t="s">
        <v>490</v>
      </c>
      <c r="B5" s="372" t="s">
        <v>233</v>
      </c>
      <c r="C5" s="372"/>
      <c r="D5" s="372"/>
    </row>
    <row r="6" spans="1:8" ht="48" customHeight="1" thickBot="1">
      <c r="A6" s="371" t="s">
        <v>354</v>
      </c>
      <c r="B6" s="371"/>
      <c r="C6" s="371"/>
      <c r="D6" s="371"/>
      <c r="E6" s="371"/>
      <c r="F6" s="371"/>
    </row>
    <row r="7" spans="1:8" ht="15.75" thickBot="1">
      <c r="A7" s="232" t="s">
        <v>234</v>
      </c>
      <c r="B7" s="233" t="s">
        <v>235</v>
      </c>
      <c r="C7" s="365" t="s">
        <v>236</v>
      </c>
      <c r="D7" s="365" t="s">
        <v>237</v>
      </c>
      <c r="E7" s="367" t="s">
        <v>416</v>
      </c>
      <c r="F7" s="369" t="s">
        <v>409</v>
      </c>
    </row>
    <row r="8" spans="1:8" ht="75.75" thickBot="1">
      <c r="A8" s="235">
        <v>1</v>
      </c>
      <c r="B8" s="236" t="s">
        <v>238</v>
      </c>
      <c r="C8" s="366"/>
      <c r="D8" s="366"/>
      <c r="E8" s="368"/>
      <c r="F8" s="370"/>
    </row>
    <row r="9" spans="1:8" ht="15.75" thickBot="1">
      <c r="A9" s="361" t="s">
        <v>447</v>
      </c>
      <c r="B9" s="362"/>
      <c r="C9" s="362"/>
      <c r="D9" s="363"/>
      <c r="E9" s="232"/>
      <c r="F9" s="244"/>
    </row>
    <row r="10" spans="1:8" ht="72" thickBot="1">
      <c r="A10" s="81" t="s">
        <v>13</v>
      </c>
      <c r="B10" s="82" t="s">
        <v>239</v>
      </c>
      <c r="C10" s="83" t="s">
        <v>109</v>
      </c>
      <c r="D10" s="84">
        <v>25</v>
      </c>
      <c r="E10" s="229">
        <v>214853</v>
      </c>
      <c r="F10" s="231">
        <f>ROUND(E10*D10,0)</f>
        <v>5371325</v>
      </c>
      <c r="H10" s="163"/>
    </row>
    <row r="11" spans="1:8" ht="72" thickBot="1">
      <c r="A11" s="81" t="s">
        <v>14</v>
      </c>
      <c r="B11" s="82" t="s">
        <v>240</v>
      </c>
      <c r="C11" s="83" t="s">
        <v>109</v>
      </c>
      <c r="D11" s="84">
        <v>10</v>
      </c>
      <c r="E11" s="229">
        <v>214853</v>
      </c>
      <c r="F11" s="231">
        <f t="shared" ref="F11:F28" si="0">ROUND(E11*D11,0)</f>
        <v>2148530</v>
      </c>
      <c r="H11" s="163"/>
    </row>
    <row r="12" spans="1:8" ht="57.75" thickBot="1">
      <c r="A12" s="81" t="s">
        <v>15</v>
      </c>
      <c r="B12" s="82" t="s">
        <v>241</v>
      </c>
      <c r="C12" s="83" t="s">
        <v>109</v>
      </c>
      <c r="D12" s="84">
        <v>20</v>
      </c>
      <c r="E12" s="229">
        <v>120305</v>
      </c>
      <c r="F12" s="231">
        <f t="shared" si="0"/>
        <v>2406100</v>
      </c>
      <c r="H12" s="163"/>
    </row>
    <row r="13" spans="1:8" ht="57.75" thickBot="1">
      <c r="A13" s="81" t="s">
        <v>16</v>
      </c>
      <c r="B13" s="82" t="s">
        <v>242</v>
      </c>
      <c r="C13" s="83" t="s">
        <v>109</v>
      </c>
      <c r="D13" s="84">
        <v>22</v>
      </c>
      <c r="E13" s="229">
        <v>120305</v>
      </c>
      <c r="F13" s="231">
        <f t="shared" si="0"/>
        <v>2646710</v>
      </c>
      <c r="H13" s="163"/>
    </row>
    <row r="14" spans="1:8" ht="72" thickBot="1">
      <c r="A14" s="81" t="s">
        <v>17</v>
      </c>
      <c r="B14" s="82" t="s">
        <v>243</v>
      </c>
      <c r="C14" s="83" t="s">
        <v>109</v>
      </c>
      <c r="D14" s="84">
        <v>40</v>
      </c>
      <c r="E14" s="229">
        <v>13974</v>
      </c>
      <c r="F14" s="231">
        <f t="shared" si="0"/>
        <v>558960</v>
      </c>
      <c r="H14" s="163"/>
    </row>
    <row r="15" spans="1:8" ht="72" thickBot="1">
      <c r="A15" s="81" t="s">
        <v>18</v>
      </c>
      <c r="B15" s="82" t="s">
        <v>244</v>
      </c>
      <c r="C15" s="83" t="s">
        <v>109</v>
      </c>
      <c r="D15" s="84">
        <v>40</v>
      </c>
      <c r="E15" s="229">
        <v>13974</v>
      </c>
      <c r="F15" s="231">
        <f t="shared" si="0"/>
        <v>558960</v>
      </c>
      <c r="H15" s="163"/>
    </row>
    <row r="16" spans="1:8" ht="72" thickBot="1">
      <c r="A16" s="81" t="s">
        <v>19</v>
      </c>
      <c r="B16" s="82" t="s">
        <v>245</v>
      </c>
      <c r="C16" s="83" t="s">
        <v>109</v>
      </c>
      <c r="D16" s="83">
        <v>16</v>
      </c>
      <c r="E16" s="229">
        <v>20614</v>
      </c>
      <c r="F16" s="231">
        <f t="shared" si="0"/>
        <v>329824</v>
      </c>
      <c r="H16" s="163"/>
    </row>
    <row r="17" spans="1:8" ht="72" thickBot="1">
      <c r="A17" s="81" t="s">
        <v>20</v>
      </c>
      <c r="B17" s="82" t="s">
        <v>246</v>
      </c>
      <c r="C17" s="83" t="s">
        <v>109</v>
      </c>
      <c r="D17" s="83">
        <v>20</v>
      </c>
      <c r="E17" s="229">
        <v>20614</v>
      </c>
      <c r="F17" s="231">
        <f t="shared" si="0"/>
        <v>412280</v>
      </c>
      <c r="H17" s="163"/>
    </row>
    <row r="18" spans="1:8" ht="72" thickBot="1">
      <c r="A18" s="81" t="s">
        <v>21</v>
      </c>
      <c r="B18" s="82" t="s">
        <v>247</v>
      </c>
      <c r="C18" s="83" t="s">
        <v>109</v>
      </c>
      <c r="D18" s="83">
        <v>21</v>
      </c>
      <c r="E18" s="229">
        <v>20614</v>
      </c>
      <c r="F18" s="231">
        <f t="shared" si="0"/>
        <v>432894</v>
      </c>
      <c r="H18" s="163"/>
    </row>
    <row r="19" spans="1:8" ht="72" thickBot="1">
      <c r="A19" s="81" t="s">
        <v>22</v>
      </c>
      <c r="B19" s="82" t="s">
        <v>248</v>
      </c>
      <c r="C19" s="83" t="s">
        <v>109</v>
      </c>
      <c r="D19" s="83">
        <v>13</v>
      </c>
      <c r="E19" s="229">
        <v>20614</v>
      </c>
      <c r="F19" s="231">
        <f t="shared" si="0"/>
        <v>267982</v>
      </c>
      <c r="H19" s="163"/>
    </row>
    <row r="20" spans="1:8" ht="72" thickBot="1">
      <c r="A20" s="81" t="s">
        <v>23</v>
      </c>
      <c r="B20" s="82" t="s">
        <v>249</v>
      </c>
      <c r="C20" s="83" t="s">
        <v>109</v>
      </c>
      <c r="D20" s="83">
        <v>16</v>
      </c>
      <c r="E20" s="229">
        <v>20614</v>
      </c>
      <c r="F20" s="231">
        <f t="shared" si="0"/>
        <v>329824</v>
      </c>
      <c r="H20" s="163"/>
    </row>
    <row r="21" spans="1:8" ht="72" thickBot="1">
      <c r="A21" s="81" t="s">
        <v>123</v>
      </c>
      <c r="B21" s="82" t="s">
        <v>250</v>
      </c>
      <c r="C21" s="83" t="s">
        <v>109</v>
      </c>
      <c r="D21" s="83">
        <v>18</v>
      </c>
      <c r="E21" s="229">
        <v>20614</v>
      </c>
      <c r="F21" s="231">
        <f t="shared" si="0"/>
        <v>371052</v>
      </c>
      <c r="H21" s="163"/>
    </row>
    <row r="22" spans="1:8" ht="57.75" thickBot="1">
      <c r="A22" s="81" t="s">
        <v>124</v>
      </c>
      <c r="B22" s="90" t="s">
        <v>251</v>
      </c>
      <c r="C22" s="91" t="s">
        <v>109</v>
      </c>
      <c r="D22" s="91">
        <v>38</v>
      </c>
      <c r="E22" s="229">
        <v>8125</v>
      </c>
      <c r="F22" s="231">
        <f t="shared" si="0"/>
        <v>308750</v>
      </c>
      <c r="H22" s="163"/>
    </row>
    <row r="23" spans="1:8" ht="57.75" thickBot="1">
      <c r="A23" s="81" t="s">
        <v>125</v>
      </c>
      <c r="B23" s="90" t="s">
        <v>252</v>
      </c>
      <c r="C23" s="91" t="s">
        <v>109</v>
      </c>
      <c r="D23" s="91">
        <v>38</v>
      </c>
      <c r="E23" s="229">
        <v>8125</v>
      </c>
      <c r="F23" s="231">
        <f t="shared" si="0"/>
        <v>308750</v>
      </c>
      <c r="H23" s="163"/>
    </row>
    <row r="24" spans="1:8" ht="57.75" thickBot="1">
      <c r="A24" s="81" t="s">
        <v>126</v>
      </c>
      <c r="B24" s="90" t="s">
        <v>253</v>
      </c>
      <c r="C24" s="91" t="s">
        <v>109</v>
      </c>
      <c r="D24" s="91">
        <v>38</v>
      </c>
      <c r="E24" s="229">
        <v>8125</v>
      </c>
      <c r="F24" s="231">
        <f t="shared" si="0"/>
        <v>308750</v>
      </c>
      <c r="H24" s="163"/>
    </row>
    <row r="25" spans="1:8" ht="57.75" thickBot="1">
      <c r="A25" s="81" t="s">
        <v>127</v>
      </c>
      <c r="B25" s="90" t="s">
        <v>254</v>
      </c>
      <c r="C25" s="91" t="s">
        <v>109</v>
      </c>
      <c r="D25" s="91">
        <v>38</v>
      </c>
      <c r="E25" s="229">
        <v>8125</v>
      </c>
      <c r="F25" s="231">
        <f t="shared" si="0"/>
        <v>308750</v>
      </c>
      <c r="H25" s="163"/>
    </row>
    <row r="26" spans="1:8" ht="57.75" thickBot="1">
      <c r="A26" s="81" t="s">
        <v>128</v>
      </c>
      <c r="B26" s="90" t="s">
        <v>255</v>
      </c>
      <c r="C26" s="91" t="s">
        <v>109</v>
      </c>
      <c r="D26" s="91">
        <v>38</v>
      </c>
      <c r="E26" s="229">
        <v>8125</v>
      </c>
      <c r="F26" s="231">
        <f t="shared" si="0"/>
        <v>308750</v>
      </c>
      <c r="H26" s="163"/>
    </row>
    <row r="27" spans="1:8" ht="57.75" thickBot="1">
      <c r="A27" s="81" t="s">
        <v>129</v>
      </c>
      <c r="B27" s="90" t="s">
        <v>256</v>
      </c>
      <c r="C27" s="91" t="s">
        <v>109</v>
      </c>
      <c r="D27" s="91">
        <v>38</v>
      </c>
      <c r="E27" s="229">
        <v>8125</v>
      </c>
      <c r="F27" s="231">
        <f t="shared" si="0"/>
        <v>308750</v>
      </c>
      <c r="H27" s="163"/>
    </row>
    <row r="28" spans="1:8" ht="43.5" thickBot="1">
      <c r="A28" s="81" t="s">
        <v>130</v>
      </c>
      <c r="B28" s="90" t="s">
        <v>257</v>
      </c>
      <c r="C28" s="91" t="s">
        <v>109</v>
      </c>
      <c r="D28" s="91">
        <v>7</v>
      </c>
      <c r="E28" s="229">
        <v>8125</v>
      </c>
      <c r="F28" s="231">
        <f t="shared" si="0"/>
        <v>56875</v>
      </c>
      <c r="H28" s="163"/>
    </row>
    <row r="29" spans="1:8" ht="15.75" thickBot="1">
      <c r="A29" s="359" t="s">
        <v>434</v>
      </c>
      <c r="B29" s="360"/>
      <c r="C29" s="123"/>
      <c r="D29" s="152"/>
      <c r="E29" s="230"/>
      <c r="F29" s="241">
        <f>SUM(F10:F28)</f>
        <v>17743816</v>
      </c>
      <c r="H29" s="163"/>
    </row>
    <row r="30" spans="1:8" ht="15" thickBot="1">
      <c r="A30" s="47"/>
      <c r="B30" s="48"/>
      <c r="C30" s="49"/>
      <c r="D30" s="49"/>
      <c r="E30" s="50"/>
      <c r="F30" s="245"/>
      <c r="H30" s="163"/>
    </row>
    <row r="31" spans="1:8" ht="15.75" thickBot="1">
      <c r="A31" s="361" t="s">
        <v>448</v>
      </c>
      <c r="B31" s="362"/>
      <c r="C31" s="362"/>
      <c r="D31" s="363"/>
      <c r="E31" s="232"/>
      <c r="F31" s="244"/>
      <c r="H31" s="163"/>
    </row>
    <row r="32" spans="1:8" ht="72" thickBot="1">
      <c r="A32" s="81" t="s">
        <v>258</v>
      </c>
      <c r="B32" s="82" t="s">
        <v>259</v>
      </c>
      <c r="C32" s="83" t="s">
        <v>109</v>
      </c>
      <c r="D32" s="84">
        <v>25</v>
      </c>
      <c r="E32" s="229">
        <v>214853</v>
      </c>
      <c r="F32" s="231">
        <f t="shared" ref="F32:F49" si="1">ROUND(E32*D32,0)</f>
        <v>5371325</v>
      </c>
      <c r="H32" s="163"/>
    </row>
    <row r="33" spans="1:8" ht="72" thickBot="1">
      <c r="A33" s="81" t="s">
        <v>132</v>
      </c>
      <c r="B33" s="82" t="s">
        <v>260</v>
      </c>
      <c r="C33" s="83" t="s">
        <v>109</v>
      </c>
      <c r="D33" s="84">
        <v>10</v>
      </c>
      <c r="E33" s="229">
        <v>214853</v>
      </c>
      <c r="F33" s="231">
        <f t="shared" si="1"/>
        <v>2148530</v>
      </c>
      <c r="H33" s="163"/>
    </row>
    <row r="34" spans="1:8" ht="57.75" thickBot="1">
      <c r="A34" s="81" t="s">
        <v>133</v>
      </c>
      <c r="B34" s="82" t="s">
        <v>414</v>
      </c>
      <c r="C34" s="83" t="s">
        <v>109</v>
      </c>
      <c r="D34" s="84">
        <v>20</v>
      </c>
      <c r="E34" s="229">
        <v>120305</v>
      </c>
      <c r="F34" s="231">
        <f t="shared" si="1"/>
        <v>2406100</v>
      </c>
      <c r="H34" s="163"/>
    </row>
    <row r="35" spans="1:8" ht="57.75" thickBot="1">
      <c r="A35" s="81" t="s">
        <v>134</v>
      </c>
      <c r="B35" s="82" t="s">
        <v>415</v>
      </c>
      <c r="C35" s="83" t="s">
        <v>109</v>
      </c>
      <c r="D35" s="84">
        <v>22</v>
      </c>
      <c r="E35" s="229">
        <v>120305</v>
      </c>
      <c r="F35" s="231">
        <f t="shared" si="1"/>
        <v>2646710</v>
      </c>
      <c r="H35" s="163"/>
    </row>
    <row r="36" spans="1:8" ht="72" thickBot="1">
      <c r="A36" s="81" t="s">
        <v>135</v>
      </c>
      <c r="B36" s="82" t="s">
        <v>261</v>
      </c>
      <c r="C36" s="83" t="s">
        <v>109</v>
      </c>
      <c r="D36" s="84">
        <v>40</v>
      </c>
      <c r="E36" s="229">
        <v>13974</v>
      </c>
      <c r="F36" s="231">
        <f t="shared" si="1"/>
        <v>558960</v>
      </c>
      <c r="H36" s="163"/>
    </row>
    <row r="37" spans="1:8" ht="72" thickBot="1">
      <c r="A37" s="81" t="s">
        <v>136</v>
      </c>
      <c r="B37" s="82" t="s">
        <v>262</v>
      </c>
      <c r="C37" s="83" t="s">
        <v>109</v>
      </c>
      <c r="D37" s="84">
        <v>40</v>
      </c>
      <c r="E37" s="229">
        <v>13974</v>
      </c>
      <c r="F37" s="231">
        <f t="shared" si="1"/>
        <v>558960</v>
      </c>
      <c r="H37" s="163"/>
    </row>
    <row r="38" spans="1:8" ht="72" thickBot="1">
      <c r="A38" s="81" t="s">
        <v>137</v>
      </c>
      <c r="B38" s="82" t="s">
        <v>263</v>
      </c>
      <c r="C38" s="83" t="s">
        <v>109</v>
      </c>
      <c r="D38" s="83">
        <v>16</v>
      </c>
      <c r="E38" s="229">
        <v>20614</v>
      </c>
      <c r="F38" s="231">
        <f t="shared" si="1"/>
        <v>329824</v>
      </c>
      <c r="H38" s="163"/>
    </row>
    <row r="39" spans="1:8" ht="72" thickBot="1">
      <c r="A39" s="81" t="s">
        <v>264</v>
      </c>
      <c r="B39" s="82" t="s">
        <v>265</v>
      </c>
      <c r="C39" s="83" t="s">
        <v>109</v>
      </c>
      <c r="D39" s="83">
        <v>20</v>
      </c>
      <c r="E39" s="229">
        <v>20614</v>
      </c>
      <c r="F39" s="231">
        <f t="shared" si="1"/>
        <v>412280</v>
      </c>
      <c r="H39" s="163"/>
    </row>
    <row r="40" spans="1:8" ht="72" thickBot="1">
      <c r="A40" s="81" t="s">
        <v>266</v>
      </c>
      <c r="B40" s="82" t="s">
        <v>267</v>
      </c>
      <c r="C40" s="83" t="s">
        <v>109</v>
      </c>
      <c r="D40" s="83">
        <v>21</v>
      </c>
      <c r="E40" s="229">
        <v>20614</v>
      </c>
      <c r="F40" s="231">
        <f t="shared" si="1"/>
        <v>432894</v>
      </c>
      <c r="H40" s="163"/>
    </row>
    <row r="41" spans="1:8" ht="72" thickBot="1">
      <c r="A41" s="81" t="s">
        <v>268</v>
      </c>
      <c r="B41" s="82" t="s">
        <v>269</v>
      </c>
      <c r="C41" s="83" t="s">
        <v>109</v>
      </c>
      <c r="D41" s="83">
        <v>13</v>
      </c>
      <c r="E41" s="229">
        <v>20614</v>
      </c>
      <c r="F41" s="231">
        <f t="shared" si="1"/>
        <v>267982</v>
      </c>
      <c r="H41" s="163"/>
    </row>
    <row r="42" spans="1:8" ht="72" thickBot="1">
      <c r="A42" s="81" t="s">
        <v>270</v>
      </c>
      <c r="B42" s="82" t="s">
        <v>271</v>
      </c>
      <c r="C42" s="83" t="s">
        <v>109</v>
      </c>
      <c r="D42" s="83">
        <v>16</v>
      </c>
      <c r="E42" s="229">
        <v>20614</v>
      </c>
      <c r="F42" s="231">
        <f t="shared" si="1"/>
        <v>329824</v>
      </c>
      <c r="H42" s="163"/>
    </row>
    <row r="43" spans="1:8" ht="72" thickBot="1">
      <c r="A43" s="81" t="s">
        <v>272</v>
      </c>
      <c r="B43" s="82" t="s">
        <v>273</v>
      </c>
      <c r="C43" s="83" t="s">
        <v>109</v>
      </c>
      <c r="D43" s="83">
        <v>18</v>
      </c>
      <c r="E43" s="229">
        <v>20614</v>
      </c>
      <c r="F43" s="231">
        <f t="shared" si="1"/>
        <v>371052</v>
      </c>
      <c r="H43" s="163"/>
    </row>
    <row r="44" spans="1:8" ht="57.75" thickBot="1">
      <c r="A44" s="81" t="s">
        <v>274</v>
      </c>
      <c r="B44" s="90" t="s">
        <v>275</v>
      </c>
      <c r="C44" s="91" t="s">
        <v>109</v>
      </c>
      <c r="D44" s="91">
        <v>38</v>
      </c>
      <c r="E44" s="229">
        <v>8125</v>
      </c>
      <c r="F44" s="231">
        <f t="shared" si="1"/>
        <v>308750</v>
      </c>
      <c r="H44" s="163"/>
    </row>
    <row r="45" spans="1:8" ht="57.75" thickBot="1">
      <c r="A45" s="81" t="s">
        <v>276</v>
      </c>
      <c r="B45" s="90" t="s">
        <v>277</v>
      </c>
      <c r="C45" s="91" t="s">
        <v>109</v>
      </c>
      <c r="D45" s="91">
        <v>38</v>
      </c>
      <c r="E45" s="229">
        <v>8125</v>
      </c>
      <c r="F45" s="231">
        <f t="shared" si="1"/>
        <v>308750</v>
      </c>
      <c r="H45" s="163"/>
    </row>
    <row r="46" spans="1:8" ht="57.75" thickBot="1">
      <c r="A46" s="81" t="s">
        <v>278</v>
      </c>
      <c r="B46" s="90" t="s">
        <v>279</v>
      </c>
      <c r="C46" s="91" t="s">
        <v>109</v>
      </c>
      <c r="D46" s="91">
        <v>38</v>
      </c>
      <c r="E46" s="229">
        <v>8125</v>
      </c>
      <c r="F46" s="231">
        <f t="shared" si="1"/>
        <v>308750</v>
      </c>
      <c r="H46" s="163"/>
    </row>
    <row r="47" spans="1:8" ht="57.75" thickBot="1">
      <c r="A47" s="81" t="s">
        <v>280</v>
      </c>
      <c r="B47" s="90" t="s">
        <v>281</v>
      </c>
      <c r="C47" s="91" t="s">
        <v>109</v>
      </c>
      <c r="D47" s="91">
        <v>38</v>
      </c>
      <c r="E47" s="229">
        <v>8125</v>
      </c>
      <c r="F47" s="231">
        <f t="shared" si="1"/>
        <v>308750</v>
      </c>
      <c r="H47" s="163"/>
    </row>
    <row r="48" spans="1:8" ht="57.75" thickBot="1">
      <c r="A48" s="81" t="s">
        <v>282</v>
      </c>
      <c r="B48" s="90" t="s">
        <v>283</v>
      </c>
      <c r="C48" s="91" t="s">
        <v>109</v>
      </c>
      <c r="D48" s="91">
        <v>38</v>
      </c>
      <c r="E48" s="229">
        <v>8125</v>
      </c>
      <c r="F48" s="231">
        <f t="shared" si="1"/>
        <v>308750</v>
      </c>
      <c r="H48" s="163"/>
    </row>
    <row r="49" spans="1:8" ht="57.75" thickBot="1">
      <c r="A49" s="81" t="s">
        <v>284</v>
      </c>
      <c r="B49" s="90" t="s">
        <v>285</v>
      </c>
      <c r="C49" s="91" t="s">
        <v>109</v>
      </c>
      <c r="D49" s="91">
        <v>38</v>
      </c>
      <c r="E49" s="229">
        <v>8125</v>
      </c>
      <c r="F49" s="231">
        <f t="shared" si="1"/>
        <v>308750</v>
      </c>
      <c r="H49" s="163"/>
    </row>
    <row r="50" spans="1:8" ht="15.75" thickBot="1">
      <c r="A50" s="359" t="s">
        <v>434</v>
      </c>
      <c r="B50" s="360"/>
      <c r="C50" s="123"/>
      <c r="D50" s="152"/>
      <c r="E50" s="230"/>
      <c r="F50" s="241">
        <f>SUM(F32:F49)</f>
        <v>17686941</v>
      </c>
      <c r="G50" s="54"/>
      <c r="H50" s="163"/>
    </row>
    <row r="51" spans="1:8" ht="15" thickBot="1">
      <c r="A51" s="47"/>
      <c r="B51" s="48"/>
      <c r="C51" s="49"/>
      <c r="D51" s="49"/>
      <c r="E51" s="50"/>
      <c r="F51" s="245"/>
      <c r="H51" s="163"/>
    </row>
    <row r="52" spans="1:8" ht="15.75" thickBot="1">
      <c r="A52" s="364" t="s">
        <v>449</v>
      </c>
      <c r="B52" s="364"/>
      <c r="C52" s="364"/>
      <c r="D52" s="364"/>
      <c r="E52" s="232"/>
      <c r="F52" s="244"/>
      <c r="H52" s="163"/>
    </row>
    <row r="53" spans="1:8" ht="72" thickBot="1">
      <c r="A53" s="81" t="s">
        <v>286</v>
      </c>
      <c r="B53" s="90" t="s">
        <v>287</v>
      </c>
      <c r="C53" s="83" t="s">
        <v>109</v>
      </c>
      <c r="D53" s="83">
        <v>20</v>
      </c>
      <c r="E53" s="229">
        <v>33184</v>
      </c>
      <c r="F53" s="231">
        <f t="shared" ref="F53:F67" si="2">ROUND(E53*D53,0)</f>
        <v>663680</v>
      </c>
      <c r="H53" s="163"/>
    </row>
    <row r="54" spans="1:8" ht="72" thickBot="1">
      <c r="A54" s="81" t="s">
        <v>288</v>
      </c>
      <c r="B54" s="90" t="s">
        <v>289</v>
      </c>
      <c r="C54" s="83" t="s">
        <v>109</v>
      </c>
      <c r="D54" s="83">
        <v>23</v>
      </c>
      <c r="E54" s="229">
        <v>33184</v>
      </c>
      <c r="F54" s="231">
        <f t="shared" si="2"/>
        <v>763232</v>
      </c>
      <c r="H54" s="163"/>
    </row>
    <row r="55" spans="1:8" ht="72" thickBot="1">
      <c r="A55" s="81" t="s">
        <v>290</v>
      </c>
      <c r="B55" s="90" t="s">
        <v>291</v>
      </c>
      <c r="C55" s="83" t="s">
        <v>109</v>
      </c>
      <c r="D55" s="83">
        <v>24</v>
      </c>
      <c r="E55" s="229">
        <v>33184</v>
      </c>
      <c r="F55" s="231">
        <f t="shared" si="2"/>
        <v>796416</v>
      </c>
      <c r="H55" s="163"/>
    </row>
    <row r="56" spans="1:8" ht="72" thickBot="1">
      <c r="A56" s="81" t="s">
        <v>292</v>
      </c>
      <c r="B56" s="90" t="s">
        <v>293</v>
      </c>
      <c r="C56" s="83" t="s">
        <v>109</v>
      </c>
      <c r="D56" s="83">
        <v>26</v>
      </c>
      <c r="E56" s="229">
        <v>33184</v>
      </c>
      <c r="F56" s="231">
        <f t="shared" si="2"/>
        <v>862784</v>
      </c>
      <c r="H56" s="163"/>
    </row>
    <row r="57" spans="1:8" ht="72" thickBot="1">
      <c r="A57" s="81" t="s">
        <v>294</v>
      </c>
      <c r="B57" s="90" t="s">
        <v>295</v>
      </c>
      <c r="C57" s="83" t="s">
        <v>109</v>
      </c>
      <c r="D57" s="83">
        <v>27</v>
      </c>
      <c r="E57" s="229">
        <v>33184</v>
      </c>
      <c r="F57" s="231">
        <f t="shared" si="2"/>
        <v>895968</v>
      </c>
      <c r="H57" s="163"/>
    </row>
    <row r="58" spans="1:8" ht="72" thickBot="1">
      <c r="A58" s="81" t="s">
        <v>296</v>
      </c>
      <c r="B58" s="90" t="s">
        <v>297</v>
      </c>
      <c r="C58" s="83" t="s">
        <v>109</v>
      </c>
      <c r="D58" s="83">
        <v>29</v>
      </c>
      <c r="E58" s="229">
        <v>33184</v>
      </c>
      <c r="F58" s="231">
        <f t="shared" si="2"/>
        <v>962336</v>
      </c>
      <c r="H58" s="163"/>
    </row>
    <row r="59" spans="1:8" ht="72" thickBot="1">
      <c r="A59" s="81" t="s">
        <v>298</v>
      </c>
      <c r="B59" s="90" t="s">
        <v>299</v>
      </c>
      <c r="C59" s="83" t="s">
        <v>109</v>
      </c>
      <c r="D59" s="83">
        <v>34</v>
      </c>
      <c r="E59" s="229">
        <v>33184</v>
      </c>
      <c r="F59" s="231">
        <f t="shared" si="2"/>
        <v>1128256</v>
      </c>
      <c r="H59" s="163"/>
    </row>
    <row r="60" spans="1:8" ht="72" thickBot="1">
      <c r="A60" s="81" t="s">
        <v>300</v>
      </c>
      <c r="B60" s="90" t="s">
        <v>301</v>
      </c>
      <c r="C60" s="83" t="s">
        <v>109</v>
      </c>
      <c r="D60" s="83">
        <v>18</v>
      </c>
      <c r="E60" s="229">
        <v>33184</v>
      </c>
      <c r="F60" s="231">
        <f t="shared" si="2"/>
        <v>597312</v>
      </c>
      <c r="H60" s="163"/>
    </row>
    <row r="61" spans="1:8" ht="72" thickBot="1">
      <c r="A61" s="81" t="s">
        <v>302</v>
      </c>
      <c r="B61" s="90" t="s">
        <v>303</v>
      </c>
      <c r="C61" s="83" t="s">
        <v>109</v>
      </c>
      <c r="D61" s="83">
        <v>20</v>
      </c>
      <c r="E61" s="229">
        <v>33184</v>
      </c>
      <c r="F61" s="231">
        <f t="shared" si="2"/>
        <v>663680</v>
      </c>
      <c r="H61" s="163"/>
    </row>
    <row r="62" spans="1:8" ht="72" thickBot="1">
      <c r="A62" s="81" t="s">
        <v>304</v>
      </c>
      <c r="B62" s="90" t="s">
        <v>305</v>
      </c>
      <c r="C62" s="83" t="s">
        <v>109</v>
      </c>
      <c r="D62" s="83">
        <v>21</v>
      </c>
      <c r="E62" s="229">
        <v>33184</v>
      </c>
      <c r="F62" s="231">
        <f t="shared" si="2"/>
        <v>696864</v>
      </c>
      <c r="H62" s="163"/>
    </row>
    <row r="63" spans="1:8" ht="72" thickBot="1">
      <c r="A63" s="81" t="s">
        <v>306</v>
      </c>
      <c r="B63" s="90" t="s">
        <v>307</v>
      </c>
      <c r="C63" s="83" t="s">
        <v>109</v>
      </c>
      <c r="D63" s="83">
        <v>23</v>
      </c>
      <c r="E63" s="229">
        <v>33184</v>
      </c>
      <c r="F63" s="231">
        <f t="shared" si="2"/>
        <v>763232</v>
      </c>
      <c r="H63" s="163"/>
    </row>
    <row r="64" spans="1:8" ht="72" thickBot="1">
      <c r="A64" s="81" t="s">
        <v>308</v>
      </c>
      <c r="B64" s="90" t="s">
        <v>309</v>
      </c>
      <c r="C64" s="83" t="s">
        <v>109</v>
      </c>
      <c r="D64" s="83">
        <v>23</v>
      </c>
      <c r="E64" s="229">
        <v>33184</v>
      </c>
      <c r="F64" s="231">
        <f t="shared" si="2"/>
        <v>763232</v>
      </c>
      <c r="H64" s="163"/>
    </row>
    <row r="65" spans="1:8" ht="72" thickBot="1">
      <c r="A65" s="81" t="s">
        <v>310</v>
      </c>
      <c r="B65" s="90" t="s">
        <v>311</v>
      </c>
      <c r="C65" s="83" t="s">
        <v>109</v>
      </c>
      <c r="D65" s="83">
        <v>25</v>
      </c>
      <c r="E65" s="229">
        <v>33184</v>
      </c>
      <c r="F65" s="231">
        <f t="shared" si="2"/>
        <v>829600</v>
      </c>
      <c r="H65" s="163"/>
    </row>
    <row r="66" spans="1:8" ht="72" thickBot="1">
      <c r="A66" s="81" t="s">
        <v>312</v>
      </c>
      <c r="B66" s="90" t="s">
        <v>313</v>
      </c>
      <c r="C66" s="83" t="s">
        <v>109</v>
      </c>
      <c r="D66" s="83">
        <v>27</v>
      </c>
      <c r="E66" s="229">
        <v>33184</v>
      </c>
      <c r="F66" s="231">
        <f t="shared" si="2"/>
        <v>895968</v>
      </c>
      <c r="H66" s="163"/>
    </row>
    <row r="67" spans="1:8" ht="72" thickBot="1">
      <c r="A67" s="81" t="s">
        <v>314</v>
      </c>
      <c r="B67" s="90" t="s">
        <v>315</v>
      </c>
      <c r="C67" s="83" t="s">
        <v>109</v>
      </c>
      <c r="D67" s="83">
        <v>29</v>
      </c>
      <c r="E67" s="229">
        <v>33184</v>
      </c>
      <c r="F67" s="231">
        <f t="shared" si="2"/>
        <v>962336</v>
      </c>
      <c r="H67" s="163"/>
    </row>
    <row r="68" spans="1:8" ht="15.75" thickBot="1">
      <c r="A68" s="359" t="s">
        <v>434</v>
      </c>
      <c r="B68" s="360"/>
      <c r="C68" s="123"/>
      <c r="D68" s="152"/>
      <c r="E68" s="230"/>
      <c r="F68" s="241">
        <f>SUM(F53:F67)</f>
        <v>12244896</v>
      </c>
      <c r="G68" s="54"/>
      <c r="H68" s="163"/>
    </row>
    <row r="69" spans="1:8" ht="15" thickBot="1">
      <c r="A69" s="47"/>
      <c r="B69" s="48"/>
      <c r="C69" s="37"/>
      <c r="D69" s="37"/>
      <c r="E69" s="53"/>
      <c r="F69" s="246"/>
      <c r="H69" s="163"/>
    </row>
    <row r="70" spans="1:8" ht="15.75" thickBot="1">
      <c r="A70" s="361" t="s">
        <v>450</v>
      </c>
      <c r="B70" s="363"/>
      <c r="C70" s="232"/>
      <c r="D70" s="232"/>
      <c r="E70" s="232"/>
      <c r="F70" s="244"/>
      <c r="H70" s="163"/>
    </row>
    <row r="71" spans="1:8" ht="72" thickBot="1">
      <c r="A71" s="81" t="s">
        <v>316</v>
      </c>
      <c r="B71" s="90" t="s">
        <v>317</v>
      </c>
      <c r="C71" s="83" t="s">
        <v>109</v>
      </c>
      <c r="D71" s="83">
        <v>20</v>
      </c>
      <c r="E71" s="229">
        <v>33184</v>
      </c>
      <c r="F71" s="231">
        <f t="shared" ref="F71:F85" si="3">ROUND(E71*D71,0)</f>
        <v>663680</v>
      </c>
      <c r="H71" s="163"/>
    </row>
    <row r="72" spans="1:8" ht="72" thickBot="1">
      <c r="A72" s="81" t="s">
        <v>318</v>
      </c>
      <c r="B72" s="90" t="s">
        <v>319</v>
      </c>
      <c r="C72" s="83" t="s">
        <v>109</v>
      </c>
      <c r="D72" s="83">
        <v>23</v>
      </c>
      <c r="E72" s="229">
        <v>33184</v>
      </c>
      <c r="F72" s="231">
        <f t="shared" si="3"/>
        <v>763232</v>
      </c>
      <c r="H72" s="163"/>
    </row>
    <row r="73" spans="1:8" ht="72" thickBot="1">
      <c r="A73" s="81" t="s">
        <v>320</v>
      </c>
      <c r="B73" s="90" t="s">
        <v>321</v>
      </c>
      <c r="C73" s="83" t="s">
        <v>109</v>
      </c>
      <c r="D73" s="83">
        <v>24</v>
      </c>
      <c r="E73" s="229">
        <v>33184</v>
      </c>
      <c r="F73" s="231">
        <f t="shared" si="3"/>
        <v>796416</v>
      </c>
      <c r="H73" s="163"/>
    </row>
    <row r="74" spans="1:8" ht="72" thickBot="1">
      <c r="A74" s="81" t="s">
        <v>322</v>
      </c>
      <c r="B74" s="90" t="s">
        <v>323</v>
      </c>
      <c r="C74" s="83" t="s">
        <v>109</v>
      </c>
      <c r="D74" s="83">
        <v>26</v>
      </c>
      <c r="E74" s="229">
        <v>33184</v>
      </c>
      <c r="F74" s="231">
        <f t="shared" si="3"/>
        <v>862784</v>
      </c>
      <c r="H74" s="163"/>
    </row>
    <row r="75" spans="1:8" ht="72" thickBot="1">
      <c r="A75" s="81" t="s">
        <v>324</v>
      </c>
      <c r="B75" s="90" t="s">
        <v>325</v>
      </c>
      <c r="C75" s="83" t="s">
        <v>109</v>
      </c>
      <c r="D75" s="83">
        <v>27</v>
      </c>
      <c r="E75" s="229">
        <v>33184</v>
      </c>
      <c r="F75" s="231">
        <f t="shared" si="3"/>
        <v>895968</v>
      </c>
      <c r="H75" s="163"/>
    </row>
    <row r="76" spans="1:8" ht="72" thickBot="1">
      <c r="A76" s="81" t="s">
        <v>326</v>
      </c>
      <c r="B76" s="90" t="s">
        <v>327</v>
      </c>
      <c r="C76" s="83" t="s">
        <v>109</v>
      </c>
      <c r="D76" s="83">
        <v>29</v>
      </c>
      <c r="E76" s="229">
        <v>33184</v>
      </c>
      <c r="F76" s="231">
        <f t="shared" si="3"/>
        <v>962336</v>
      </c>
      <c r="H76" s="163"/>
    </row>
    <row r="77" spans="1:8" ht="72" thickBot="1">
      <c r="A77" s="81" t="s">
        <v>328</v>
      </c>
      <c r="B77" s="90" t="s">
        <v>329</v>
      </c>
      <c r="C77" s="83" t="s">
        <v>109</v>
      </c>
      <c r="D77" s="83">
        <v>34</v>
      </c>
      <c r="E77" s="229">
        <v>33184</v>
      </c>
      <c r="F77" s="231">
        <f t="shared" si="3"/>
        <v>1128256</v>
      </c>
      <c r="H77" s="163"/>
    </row>
    <row r="78" spans="1:8" ht="72" thickBot="1">
      <c r="A78" s="81" t="s">
        <v>330</v>
      </c>
      <c r="B78" s="90" t="s">
        <v>331</v>
      </c>
      <c r="C78" s="83" t="s">
        <v>109</v>
      </c>
      <c r="D78" s="83">
        <v>18</v>
      </c>
      <c r="E78" s="229">
        <v>33184</v>
      </c>
      <c r="F78" s="231">
        <f t="shared" si="3"/>
        <v>597312</v>
      </c>
      <c r="H78" s="163"/>
    </row>
    <row r="79" spans="1:8" ht="72" thickBot="1">
      <c r="A79" s="81" t="s">
        <v>332</v>
      </c>
      <c r="B79" s="90" t="s">
        <v>333</v>
      </c>
      <c r="C79" s="83" t="s">
        <v>109</v>
      </c>
      <c r="D79" s="83">
        <v>20</v>
      </c>
      <c r="E79" s="229">
        <v>33184</v>
      </c>
      <c r="F79" s="231">
        <f t="shared" si="3"/>
        <v>663680</v>
      </c>
      <c r="H79" s="163"/>
    </row>
    <row r="80" spans="1:8" ht="72" thickBot="1">
      <c r="A80" s="81" t="s">
        <v>334</v>
      </c>
      <c r="B80" s="90" t="s">
        <v>335</v>
      </c>
      <c r="C80" s="83" t="s">
        <v>109</v>
      </c>
      <c r="D80" s="83">
        <v>21</v>
      </c>
      <c r="E80" s="229">
        <v>33184</v>
      </c>
      <c r="F80" s="231">
        <f t="shared" si="3"/>
        <v>696864</v>
      </c>
      <c r="H80" s="163"/>
    </row>
    <row r="81" spans="1:8" ht="72" thickBot="1">
      <c r="A81" s="81" t="s">
        <v>336</v>
      </c>
      <c r="B81" s="90" t="s">
        <v>337</v>
      </c>
      <c r="C81" s="83" t="s">
        <v>109</v>
      </c>
      <c r="D81" s="83">
        <v>23</v>
      </c>
      <c r="E81" s="229">
        <v>33184</v>
      </c>
      <c r="F81" s="231">
        <f t="shared" si="3"/>
        <v>763232</v>
      </c>
      <c r="H81" s="163"/>
    </row>
    <row r="82" spans="1:8" ht="72" thickBot="1">
      <c r="A82" s="81" t="s">
        <v>338</v>
      </c>
      <c r="B82" s="90" t="s">
        <v>339</v>
      </c>
      <c r="C82" s="83" t="s">
        <v>109</v>
      </c>
      <c r="D82" s="83">
        <v>23</v>
      </c>
      <c r="E82" s="229">
        <v>33184</v>
      </c>
      <c r="F82" s="231">
        <f t="shared" si="3"/>
        <v>763232</v>
      </c>
      <c r="H82" s="163"/>
    </row>
    <row r="83" spans="1:8" ht="72" thickBot="1">
      <c r="A83" s="81" t="s">
        <v>340</v>
      </c>
      <c r="B83" s="90" t="s">
        <v>341</v>
      </c>
      <c r="C83" s="83" t="s">
        <v>109</v>
      </c>
      <c r="D83" s="83">
        <v>25</v>
      </c>
      <c r="E83" s="229">
        <v>33184</v>
      </c>
      <c r="F83" s="231">
        <f t="shared" si="3"/>
        <v>829600</v>
      </c>
      <c r="H83" s="163"/>
    </row>
    <row r="84" spans="1:8" ht="72" thickBot="1">
      <c r="A84" s="81" t="s">
        <v>342</v>
      </c>
      <c r="B84" s="90" t="s">
        <v>343</v>
      </c>
      <c r="C84" s="83" t="s">
        <v>109</v>
      </c>
      <c r="D84" s="83">
        <v>27</v>
      </c>
      <c r="E84" s="229">
        <v>33184</v>
      </c>
      <c r="F84" s="231">
        <f t="shared" si="3"/>
        <v>895968</v>
      </c>
      <c r="H84" s="163"/>
    </row>
    <row r="85" spans="1:8" ht="72" thickBot="1">
      <c r="A85" s="81" t="s">
        <v>344</v>
      </c>
      <c r="B85" s="90" t="s">
        <v>345</v>
      </c>
      <c r="C85" s="83" t="s">
        <v>109</v>
      </c>
      <c r="D85" s="83">
        <v>29</v>
      </c>
      <c r="E85" s="229">
        <v>33184</v>
      </c>
      <c r="F85" s="231">
        <f t="shared" si="3"/>
        <v>962336</v>
      </c>
      <c r="H85" s="163"/>
    </row>
    <row r="86" spans="1:8" ht="15.75" thickBot="1">
      <c r="A86" s="359" t="s">
        <v>434</v>
      </c>
      <c r="B86" s="360"/>
      <c r="C86" s="123"/>
      <c r="D86" s="152"/>
      <c r="E86" s="230"/>
      <c r="F86" s="241">
        <f>SUM(F71:F85)</f>
        <v>12244896</v>
      </c>
      <c r="H86" s="163"/>
    </row>
    <row r="87" spans="1:8" ht="15" thickBot="1">
      <c r="A87" s="47"/>
      <c r="B87" s="89"/>
      <c r="C87" s="85"/>
      <c r="D87" s="85"/>
      <c r="E87" s="87"/>
      <c r="F87" s="247"/>
      <c r="H87" s="163"/>
    </row>
    <row r="88" spans="1:8" ht="30.75" thickBot="1">
      <c r="A88" s="233">
        <v>2</v>
      </c>
      <c r="B88" s="236" t="s">
        <v>451</v>
      </c>
      <c r="C88" s="234"/>
      <c r="D88" s="237"/>
      <c r="E88" s="238"/>
      <c r="F88" s="248"/>
      <c r="H88" s="163"/>
    </row>
    <row r="89" spans="1:8" ht="86.25" thickBot="1">
      <c r="A89" s="81" t="s">
        <v>24</v>
      </c>
      <c r="B89" s="82" t="s">
        <v>413</v>
      </c>
      <c r="C89" s="83" t="s">
        <v>109</v>
      </c>
      <c r="D89" s="84">
        <v>80</v>
      </c>
      <c r="E89" s="229">
        <v>75963</v>
      </c>
      <c r="F89" s="231">
        <f t="shared" ref="F89:F97" si="4">ROUND(E89*D89,0)</f>
        <v>6077040</v>
      </c>
      <c r="H89" s="163"/>
    </row>
    <row r="90" spans="1:8" ht="57.75" thickBot="1">
      <c r="A90" s="81" t="s">
        <v>34</v>
      </c>
      <c r="B90" s="82" t="s">
        <v>346</v>
      </c>
      <c r="C90" s="83" t="s">
        <v>347</v>
      </c>
      <c r="D90" s="84">
        <v>3</v>
      </c>
      <c r="E90" s="229">
        <v>173374</v>
      </c>
      <c r="F90" s="231">
        <f t="shared" si="4"/>
        <v>520122</v>
      </c>
      <c r="H90" s="163"/>
    </row>
    <row r="91" spans="1:8" ht="72" thickBot="1">
      <c r="A91" s="81" t="s">
        <v>35</v>
      </c>
      <c r="B91" s="82" t="s">
        <v>371</v>
      </c>
      <c r="C91" s="83" t="s">
        <v>347</v>
      </c>
      <c r="D91" s="84">
        <v>44</v>
      </c>
      <c r="E91" s="229">
        <v>160421</v>
      </c>
      <c r="F91" s="231">
        <f t="shared" si="4"/>
        <v>7058524</v>
      </c>
      <c r="H91" s="163"/>
    </row>
    <row r="92" spans="1:8" ht="43.5" thickBot="1">
      <c r="A92" s="81" t="s">
        <v>37</v>
      </c>
      <c r="B92" s="82" t="s">
        <v>348</v>
      </c>
      <c r="C92" s="83" t="s">
        <v>109</v>
      </c>
      <c r="D92" s="84">
        <v>500</v>
      </c>
      <c r="E92" s="229">
        <v>4724</v>
      </c>
      <c r="F92" s="231">
        <f t="shared" si="4"/>
        <v>2362000</v>
      </c>
      <c r="H92" s="163"/>
    </row>
    <row r="93" spans="1:8" ht="57.75" thickBot="1">
      <c r="A93" s="81" t="s">
        <v>38</v>
      </c>
      <c r="B93" s="82" t="s">
        <v>370</v>
      </c>
      <c r="C93" s="83" t="s">
        <v>347</v>
      </c>
      <c r="D93" s="84">
        <v>1</v>
      </c>
      <c r="E93" s="229">
        <v>85413</v>
      </c>
      <c r="F93" s="231">
        <f t="shared" si="4"/>
        <v>85413</v>
      </c>
      <c r="H93" s="163"/>
    </row>
    <row r="94" spans="1:8" ht="57.75" thickBot="1">
      <c r="A94" s="81" t="s">
        <v>39</v>
      </c>
      <c r="B94" s="82" t="s">
        <v>369</v>
      </c>
      <c r="C94" s="83" t="s">
        <v>347</v>
      </c>
      <c r="D94" s="84">
        <v>1</v>
      </c>
      <c r="E94" s="229">
        <v>85413</v>
      </c>
      <c r="F94" s="231">
        <f t="shared" si="4"/>
        <v>85413</v>
      </c>
      <c r="H94" s="163"/>
    </row>
    <row r="95" spans="1:8" ht="43.5" thickBot="1">
      <c r="A95" s="81" t="s">
        <v>40</v>
      </c>
      <c r="B95" s="82" t="s">
        <v>367</v>
      </c>
      <c r="C95" s="83" t="s">
        <v>347</v>
      </c>
      <c r="D95" s="84">
        <v>20</v>
      </c>
      <c r="E95" s="229">
        <v>142734</v>
      </c>
      <c r="F95" s="231">
        <f t="shared" si="4"/>
        <v>2854680</v>
      </c>
      <c r="H95" s="163"/>
    </row>
    <row r="96" spans="1:8" ht="43.5" thickBot="1">
      <c r="A96" s="81" t="s">
        <v>76</v>
      </c>
      <c r="B96" s="82" t="s">
        <v>368</v>
      </c>
      <c r="C96" s="83" t="s">
        <v>347</v>
      </c>
      <c r="D96" s="84">
        <v>6</v>
      </c>
      <c r="E96" s="229">
        <v>149700</v>
      </c>
      <c r="F96" s="231">
        <f t="shared" si="4"/>
        <v>898200</v>
      </c>
      <c r="H96" s="163"/>
    </row>
    <row r="97" spans="1:8" ht="43.5" thickBot="1">
      <c r="A97" s="81" t="s">
        <v>77</v>
      </c>
      <c r="B97" s="82" t="s">
        <v>349</v>
      </c>
      <c r="C97" s="83" t="s">
        <v>347</v>
      </c>
      <c r="D97" s="84">
        <v>24</v>
      </c>
      <c r="E97" s="229">
        <v>203131</v>
      </c>
      <c r="F97" s="231">
        <f t="shared" si="4"/>
        <v>4875144</v>
      </c>
      <c r="H97" s="163"/>
    </row>
    <row r="98" spans="1:8" ht="15.75" thickBot="1">
      <c r="A98" s="359" t="s">
        <v>434</v>
      </c>
      <c r="B98" s="360"/>
      <c r="C98" s="123"/>
      <c r="D98" s="152"/>
      <c r="E98" s="230"/>
      <c r="F98" s="241">
        <f>SUM(F89:F97)</f>
        <v>24816536</v>
      </c>
      <c r="G98" s="240"/>
      <c r="H98" s="163"/>
    </row>
    <row r="99" spans="1:8" ht="15" thickBot="1">
      <c r="A99" s="47"/>
      <c r="B99" s="88"/>
      <c r="C99" s="85"/>
      <c r="D99" s="86"/>
      <c r="E99" s="87"/>
      <c r="F99" s="247"/>
      <c r="H99" s="163"/>
    </row>
    <row r="100" spans="1:8" ht="30.75" thickBot="1">
      <c r="A100" s="233">
        <v>3</v>
      </c>
      <c r="B100" s="236" t="s">
        <v>452</v>
      </c>
      <c r="C100" s="234"/>
      <c r="D100" s="239"/>
      <c r="E100" s="238"/>
      <c r="F100" s="248"/>
      <c r="H100" s="163"/>
    </row>
    <row r="101" spans="1:8" ht="399.75" thickBot="1">
      <c r="A101" s="81" t="s">
        <v>25</v>
      </c>
      <c r="B101" s="82" t="s">
        <v>365</v>
      </c>
      <c r="C101" s="83" t="s">
        <v>347</v>
      </c>
      <c r="D101" s="157">
        <v>1</v>
      </c>
      <c r="E101" s="229">
        <v>29629536</v>
      </c>
      <c r="F101" s="231">
        <f>ROUND(E101*D101,0)</f>
        <v>29629536</v>
      </c>
      <c r="H101" s="163"/>
    </row>
    <row r="102" spans="1:8" ht="399.75" thickBot="1">
      <c r="A102" s="81" t="s">
        <v>26</v>
      </c>
      <c r="B102" s="82" t="s">
        <v>366</v>
      </c>
      <c r="C102" s="83" t="s">
        <v>347</v>
      </c>
      <c r="D102" s="157">
        <v>1</v>
      </c>
      <c r="E102" s="229">
        <v>29629536</v>
      </c>
      <c r="F102" s="231">
        <f>ROUND(E102*D102,0)</f>
        <v>29629536</v>
      </c>
      <c r="H102" s="163"/>
    </row>
    <row r="103" spans="1:8" ht="15.75" thickBot="1">
      <c r="A103" s="359" t="s">
        <v>434</v>
      </c>
      <c r="B103" s="360"/>
      <c r="C103" s="123"/>
      <c r="D103" s="158"/>
      <c r="E103" s="230"/>
      <c r="F103" s="241">
        <f>SUM(F101:F102)</f>
        <v>59259072</v>
      </c>
      <c r="G103" s="54"/>
      <c r="H103" s="163"/>
    </row>
    <row r="104" spans="1:8" ht="15" thickBot="1">
      <c r="A104" s="51"/>
      <c r="B104" s="52"/>
      <c r="C104" s="37"/>
      <c r="D104" s="153"/>
      <c r="E104" s="155"/>
      <c r="F104" s="156"/>
      <c r="H104" s="163"/>
    </row>
    <row r="105" spans="1:8" ht="30.75" thickBot="1">
      <c r="A105" s="232">
        <v>4</v>
      </c>
      <c r="B105" s="236" t="s">
        <v>453</v>
      </c>
      <c r="C105" s="234"/>
      <c r="D105" s="237"/>
      <c r="E105" s="238"/>
      <c r="F105" s="248"/>
      <c r="H105" s="163"/>
    </row>
    <row r="106" spans="1:8" ht="57.75" thickBot="1">
      <c r="A106" s="81" t="s">
        <v>11</v>
      </c>
      <c r="B106" s="82" t="s">
        <v>352</v>
      </c>
      <c r="C106" s="83" t="s">
        <v>109</v>
      </c>
      <c r="D106" s="84">
        <v>35</v>
      </c>
      <c r="E106" s="229">
        <v>120937</v>
      </c>
      <c r="F106" s="231">
        <f>ROUND(E106*D106,0)</f>
        <v>4232795</v>
      </c>
      <c r="H106" s="163"/>
    </row>
    <row r="107" spans="1:8" ht="15.75" thickBot="1">
      <c r="A107" s="359" t="s">
        <v>434</v>
      </c>
      <c r="B107" s="360"/>
      <c r="C107" s="123"/>
      <c r="D107" s="152"/>
      <c r="E107" s="242"/>
      <c r="F107" s="241">
        <f>SUM(F106)</f>
        <v>4232795</v>
      </c>
      <c r="H107" s="163"/>
    </row>
    <row r="108" spans="1:8" s="220" customFormat="1" ht="15" thickBot="1">
      <c r="A108" s="51"/>
      <c r="B108" s="52"/>
      <c r="C108" s="37"/>
      <c r="D108" s="153"/>
      <c r="E108" s="155"/>
      <c r="F108" s="156"/>
      <c r="H108" s="163"/>
    </row>
    <row r="109" spans="1:8" ht="15.75" thickBot="1">
      <c r="A109" s="232">
        <v>5</v>
      </c>
      <c r="B109" s="236" t="s">
        <v>350</v>
      </c>
      <c r="C109" s="234"/>
      <c r="D109" s="237"/>
      <c r="E109" s="238"/>
      <c r="F109" s="248"/>
      <c r="H109" s="163"/>
    </row>
    <row r="110" spans="1:8" ht="15" thickBot="1">
      <c r="A110" s="81" t="s">
        <v>57</v>
      </c>
      <c r="B110" s="82" t="s">
        <v>353</v>
      </c>
      <c r="C110" s="83" t="s">
        <v>347</v>
      </c>
      <c r="D110" s="84">
        <v>1</v>
      </c>
      <c r="E110" s="229">
        <v>557407</v>
      </c>
      <c r="F110" s="231">
        <f>E110*D110</f>
        <v>557407</v>
      </c>
      <c r="H110" s="163"/>
    </row>
    <row r="111" spans="1:8" ht="43.5" thickBot="1">
      <c r="A111" s="81" t="s">
        <v>58</v>
      </c>
      <c r="B111" s="82" t="s">
        <v>351</v>
      </c>
      <c r="C111" s="83" t="s">
        <v>109</v>
      </c>
      <c r="D111" s="84">
        <v>40</v>
      </c>
      <c r="E111" s="229">
        <v>105584</v>
      </c>
      <c r="F111" s="231">
        <f>ROUND(E111*D111,0)</f>
        <v>4223360</v>
      </c>
      <c r="H111" s="163"/>
    </row>
    <row r="112" spans="1:8" ht="15.75" thickBot="1">
      <c r="A112" s="359" t="s">
        <v>434</v>
      </c>
      <c r="B112" s="360"/>
      <c r="C112" s="123"/>
      <c r="D112" s="152"/>
      <c r="E112" s="242"/>
      <c r="F112" s="241">
        <f>SUM(F110:F111)</f>
        <v>4780767</v>
      </c>
    </row>
    <row r="113" spans="1:8" ht="15" thickBot="1">
      <c r="D113" s="23"/>
      <c r="E113" s="31"/>
      <c r="F113" s="249"/>
    </row>
    <row r="114" spans="1:8" ht="15.75" thickBot="1">
      <c r="A114" s="80">
        <v>1</v>
      </c>
      <c r="B114" s="376" t="s">
        <v>455</v>
      </c>
      <c r="C114" s="377"/>
      <c r="D114" s="159">
        <f>F29</f>
        <v>17743816</v>
      </c>
      <c r="E114" s="268"/>
      <c r="F114" s="250"/>
    </row>
    <row r="115" spans="1:8" ht="15.75" thickBot="1">
      <c r="A115" s="80">
        <v>2</v>
      </c>
      <c r="B115" s="376" t="s">
        <v>456</v>
      </c>
      <c r="C115" s="377"/>
      <c r="D115" s="159">
        <f>F50</f>
        <v>17686941</v>
      </c>
      <c r="E115" s="268"/>
      <c r="F115" s="250"/>
    </row>
    <row r="116" spans="1:8" ht="15.75" thickBot="1">
      <c r="A116" s="80">
        <v>3</v>
      </c>
      <c r="B116" s="376" t="s">
        <v>457</v>
      </c>
      <c r="C116" s="378"/>
      <c r="D116" s="159">
        <f>F68</f>
        <v>12244896</v>
      </c>
      <c r="E116" s="268"/>
      <c r="F116" s="250"/>
    </row>
    <row r="117" spans="1:8" ht="15.75" thickBot="1">
      <c r="A117" s="80">
        <v>4</v>
      </c>
      <c r="B117" s="376" t="s">
        <v>458</v>
      </c>
      <c r="C117" s="377"/>
      <c r="D117" s="159">
        <f>F86</f>
        <v>12244896</v>
      </c>
      <c r="E117" s="268"/>
      <c r="F117" s="250"/>
    </row>
    <row r="118" spans="1:8" ht="15.75" thickBot="1">
      <c r="A118" s="80">
        <v>5</v>
      </c>
      <c r="B118" s="376" t="s">
        <v>459</v>
      </c>
      <c r="C118" s="377"/>
      <c r="D118" s="159">
        <f>F98</f>
        <v>24816536</v>
      </c>
      <c r="E118" s="268"/>
      <c r="F118" s="250"/>
    </row>
    <row r="119" spans="1:8" ht="15.75" thickBot="1">
      <c r="A119" s="80">
        <v>6</v>
      </c>
      <c r="B119" s="376" t="s">
        <v>452</v>
      </c>
      <c r="C119" s="377"/>
      <c r="D119" s="159">
        <f>F103</f>
        <v>59259072</v>
      </c>
      <c r="E119" s="268"/>
      <c r="F119" s="250"/>
    </row>
    <row r="120" spans="1:8" ht="15.75" thickBot="1">
      <c r="A120" s="80">
        <v>7</v>
      </c>
      <c r="B120" s="376" t="s">
        <v>453</v>
      </c>
      <c r="C120" s="377"/>
      <c r="D120" s="159">
        <f>F107</f>
        <v>4232795</v>
      </c>
      <c r="E120" s="268"/>
      <c r="F120" s="250"/>
    </row>
    <row r="121" spans="1:8" ht="15.75" thickBot="1">
      <c r="A121" s="80">
        <v>8</v>
      </c>
      <c r="B121" s="376" t="s">
        <v>350</v>
      </c>
      <c r="C121" s="377"/>
      <c r="D121" s="159">
        <f>F112</f>
        <v>4780767</v>
      </c>
      <c r="E121" s="268"/>
      <c r="F121" s="250"/>
    </row>
    <row r="122" spans="1:8" ht="15" thickBot="1">
      <c r="E122" s="269"/>
      <c r="F122" s="249"/>
    </row>
    <row r="123" spans="1:8" ht="15.75" customHeight="1" thickBot="1">
      <c r="A123" s="373" t="s">
        <v>5</v>
      </c>
      <c r="B123" s="9" t="s">
        <v>408</v>
      </c>
      <c r="C123" s="10"/>
      <c r="D123" s="270">
        <f>SUM(D114:D122)</f>
        <v>153009719</v>
      </c>
      <c r="E123" s="268"/>
      <c r="F123" s="251"/>
      <c r="G123" s="131"/>
      <c r="H123" s="128"/>
    </row>
    <row r="124" spans="1:8" s="220" customFormat="1" ht="15.75" customHeight="1" thickBot="1">
      <c r="A124" s="374"/>
      <c r="B124" s="9" t="s">
        <v>438</v>
      </c>
      <c r="C124" s="266">
        <v>0.18</v>
      </c>
      <c r="D124" s="147">
        <f>+ROUND(D$123*$C124,0)</f>
        <v>27541749</v>
      </c>
      <c r="E124" s="250"/>
      <c r="F124" s="251"/>
      <c r="G124" s="131"/>
      <c r="H124" s="128"/>
    </row>
    <row r="125" spans="1:8" s="220" customFormat="1" ht="15.75" customHeight="1" thickBot="1">
      <c r="A125" s="374"/>
      <c r="B125" s="9" t="s">
        <v>439</v>
      </c>
      <c r="C125" s="266">
        <v>0.05</v>
      </c>
      <c r="D125" s="147">
        <f t="shared" ref="D125:D126" si="5">+ROUND(D$123*$C125,0)</f>
        <v>7650486</v>
      </c>
      <c r="E125" s="250"/>
      <c r="F125" s="251"/>
      <c r="G125" s="131"/>
      <c r="H125" s="128"/>
    </row>
    <row r="126" spans="1:8" s="220" customFormat="1" ht="15.75" customHeight="1" thickBot="1">
      <c r="A126" s="374"/>
      <c r="B126" s="9" t="s">
        <v>440</v>
      </c>
      <c r="C126" s="266">
        <v>0.02</v>
      </c>
      <c r="D126" s="147">
        <f t="shared" si="5"/>
        <v>3060194</v>
      </c>
      <c r="E126" s="250"/>
      <c r="F126" s="251"/>
      <c r="G126" s="131"/>
      <c r="H126" s="128"/>
    </row>
    <row r="127" spans="1:8" s="220" customFormat="1" ht="15.75" customHeight="1" thickBot="1">
      <c r="A127" s="374"/>
      <c r="B127" s="9" t="s">
        <v>441</v>
      </c>
      <c r="C127" s="266">
        <v>0.25</v>
      </c>
      <c r="D127" s="147">
        <f>SUM(D124:D126)</f>
        <v>38252429</v>
      </c>
      <c r="E127" s="250"/>
      <c r="F127" s="251"/>
      <c r="G127" s="131"/>
      <c r="H127" s="128"/>
    </row>
    <row r="128" spans="1:8" s="220" customFormat="1" ht="15.75" customHeight="1" thickBot="1">
      <c r="A128" s="374"/>
      <c r="B128" s="9" t="s">
        <v>443</v>
      </c>
      <c r="C128" s="266"/>
      <c r="D128" s="147">
        <f>+D123+D127</f>
        <v>191262148</v>
      </c>
      <c r="E128" s="250"/>
      <c r="F128" s="251"/>
      <c r="G128" s="131"/>
      <c r="H128" s="128"/>
    </row>
    <row r="129" spans="1:6" ht="15.75" thickBot="1">
      <c r="A129" s="374"/>
      <c r="B129" s="9" t="s">
        <v>442</v>
      </c>
      <c r="C129" s="266">
        <v>0.19</v>
      </c>
      <c r="D129" s="146">
        <f>+ROUND(D$123*$C125*$C129,0)</f>
        <v>1453592</v>
      </c>
      <c r="E129" s="160"/>
      <c r="F129" s="251"/>
    </row>
    <row r="130" spans="1:6" ht="20.25" customHeight="1" thickBot="1">
      <c r="A130" s="375"/>
      <c r="B130" s="9" t="s">
        <v>454</v>
      </c>
      <c r="C130" s="10"/>
      <c r="D130" s="147">
        <f>+D128+D129</f>
        <v>192715740</v>
      </c>
      <c r="E130" s="30"/>
      <c r="F130" s="251"/>
    </row>
    <row r="132" spans="1:6" ht="15">
      <c r="D132" s="144">
        <v>192715740</v>
      </c>
    </row>
    <row r="134" spans="1:6">
      <c r="D134" s="168"/>
    </row>
  </sheetData>
  <mergeCells count="31">
    <mergeCell ref="A98:B98"/>
    <mergeCell ref="A103:B103"/>
    <mergeCell ref="A107:B107"/>
    <mergeCell ref="A112:B112"/>
    <mergeCell ref="A123:A130"/>
    <mergeCell ref="B114:C114"/>
    <mergeCell ref="B115:C115"/>
    <mergeCell ref="B116:C116"/>
    <mergeCell ref="B117:C117"/>
    <mergeCell ref="B118:C118"/>
    <mergeCell ref="B119:C119"/>
    <mergeCell ref="B120:C120"/>
    <mergeCell ref="B121:C121"/>
    <mergeCell ref="A1:F1"/>
    <mergeCell ref="A2:F2"/>
    <mergeCell ref="A3:F3"/>
    <mergeCell ref="A4:F4"/>
    <mergeCell ref="B5:D5"/>
    <mergeCell ref="C7:C8"/>
    <mergeCell ref="D7:D8"/>
    <mergeCell ref="E7:E8"/>
    <mergeCell ref="F7:F8"/>
    <mergeCell ref="A6:F6"/>
    <mergeCell ref="A29:B29"/>
    <mergeCell ref="A50:B50"/>
    <mergeCell ref="A68:B68"/>
    <mergeCell ref="A86:B86"/>
    <mergeCell ref="A9:D9"/>
    <mergeCell ref="A31:D31"/>
    <mergeCell ref="A52:D52"/>
    <mergeCell ref="A70:B70"/>
  </mergeCells>
  <pageMargins left="0.25" right="0.25" top="0.75" bottom="0.75" header="0.3" footer="0.3"/>
  <pageSetup scale="85"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06"/>
  <sheetViews>
    <sheetView topLeftCell="A13" zoomScale="89" zoomScaleNormal="89" workbookViewId="0">
      <selection activeCell="A2" sqref="A2:G2"/>
    </sheetView>
  </sheetViews>
  <sheetFormatPr baseColWidth="10" defaultRowHeight="14.25"/>
  <cols>
    <col min="1" max="1" width="9.5703125" style="38" customWidth="1"/>
    <col min="2" max="2" width="22" style="38" customWidth="1"/>
    <col min="3" max="3" width="55.28515625" style="38" customWidth="1"/>
    <col min="4" max="4" width="11.28515625" style="38" customWidth="1"/>
    <col min="5" max="5" width="11.42578125" style="36"/>
    <col min="6" max="6" width="18" style="154" customWidth="1"/>
    <col min="7" max="7" width="17.85546875" style="154" customWidth="1"/>
    <col min="8" max="8" width="17.140625" style="38" customWidth="1"/>
    <col min="9" max="9" width="19.28515625" style="38" customWidth="1"/>
    <col min="10" max="16384" width="11.42578125" style="38"/>
  </cols>
  <sheetData>
    <row r="1" spans="1:9" ht="15">
      <c r="A1" s="340" t="s">
        <v>118</v>
      </c>
      <c r="B1" s="340"/>
      <c r="C1" s="340"/>
      <c r="D1" s="340"/>
      <c r="E1" s="340"/>
      <c r="F1" s="340"/>
      <c r="G1" s="340"/>
    </row>
    <row r="2" spans="1:9" ht="15">
      <c r="A2" s="340" t="s">
        <v>493</v>
      </c>
      <c r="B2" s="340"/>
      <c r="C2" s="340"/>
      <c r="D2" s="340"/>
      <c r="E2" s="340"/>
      <c r="F2" s="340"/>
      <c r="G2" s="340"/>
    </row>
    <row r="3" spans="1:9" ht="15">
      <c r="A3" s="340" t="s">
        <v>121</v>
      </c>
      <c r="B3" s="340"/>
      <c r="C3" s="340"/>
      <c r="D3" s="340"/>
      <c r="E3" s="340"/>
      <c r="F3" s="340"/>
      <c r="G3" s="340"/>
    </row>
    <row r="4" spans="1:9" ht="15">
      <c r="A4" s="340" t="s">
        <v>120</v>
      </c>
      <c r="B4" s="340"/>
      <c r="C4" s="340"/>
      <c r="D4" s="340"/>
      <c r="E4" s="340"/>
      <c r="F4" s="340"/>
      <c r="G4" s="340"/>
    </row>
    <row r="5" spans="1:9" ht="50.25" customHeight="1">
      <c r="A5" s="387" t="s">
        <v>490</v>
      </c>
      <c r="B5" s="387"/>
      <c r="C5" s="387" t="s">
        <v>75</v>
      </c>
      <c r="D5" s="387"/>
      <c r="E5" s="387"/>
      <c r="H5" s="113"/>
    </row>
    <row r="6" spans="1:9" ht="15" thickBot="1">
      <c r="H6" s="113"/>
    </row>
    <row r="7" spans="1:9" ht="30.75" thickBot="1">
      <c r="A7" s="3" t="s">
        <v>6</v>
      </c>
      <c r="B7" s="3" t="s">
        <v>7</v>
      </c>
      <c r="C7" s="3" t="s">
        <v>8</v>
      </c>
      <c r="D7" s="4" t="s">
        <v>9</v>
      </c>
      <c r="E7" s="272" t="s">
        <v>10</v>
      </c>
      <c r="F7" s="272" t="s">
        <v>0</v>
      </c>
      <c r="G7" s="272" t="s">
        <v>1</v>
      </c>
      <c r="I7" s="116"/>
    </row>
    <row r="8" spans="1:9" ht="15.75" thickBot="1">
      <c r="A8" s="56">
        <v>1</v>
      </c>
      <c r="B8" s="271" t="s">
        <v>462</v>
      </c>
      <c r="C8" s="57"/>
      <c r="D8" s="58"/>
      <c r="E8" s="59"/>
      <c r="F8" s="161"/>
      <c r="G8" s="161"/>
    </row>
    <row r="9" spans="1:9" ht="314.25" thickBot="1">
      <c r="A9" s="60" t="s">
        <v>13</v>
      </c>
      <c r="B9" s="61"/>
      <c r="C9" s="62" t="s">
        <v>461</v>
      </c>
      <c r="D9" s="63">
        <v>2</v>
      </c>
      <c r="E9" s="63" t="s">
        <v>2</v>
      </c>
      <c r="F9" s="162">
        <v>253704410</v>
      </c>
      <c r="G9" s="162">
        <f>ROUND(F9*D9,0)</f>
        <v>507408820</v>
      </c>
      <c r="H9" s="274"/>
      <c r="I9" s="163"/>
    </row>
    <row r="10" spans="1:9" ht="72" customHeight="1" thickBot="1">
      <c r="A10" s="60" t="s">
        <v>15</v>
      </c>
      <c r="B10" s="61"/>
      <c r="C10" s="62" t="s">
        <v>208</v>
      </c>
      <c r="D10" s="63">
        <v>2</v>
      </c>
      <c r="E10" s="63" t="s">
        <v>2</v>
      </c>
      <c r="F10" s="162">
        <v>72562128</v>
      </c>
      <c r="G10" s="162">
        <f t="shared" ref="G10:G11" si="0">ROUND(F10*D10,0)</f>
        <v>145124256</v>
      </c>
      <c r="I10" s="163"/>
    </row>
    <row r="11" spans="1:9" ht="72" customHeight="1" thickBot="1">
      <c r="A11" s="60"/>
      <c r="B11" s="61"/>
      <c r="C11" s="64" t="s">
        <v>376</v>
      </c>
      <c r="D11" s="63">
        <v>4</v>
      </c>
      <c r="E11" s="63" t="s">
        <v>2</v>
      </c>
      <c r="F11" s="162">
        <v>5442160</v>
      </c>
      <c r="G11" s="162">
        <f t="shared" si="0"/>
        <v>21768640</v>
      </c>
      <c r="H11" s="126"/>
      <c r="I11" s="163"/>
    </row>
    <row r="12" spans="1:9" ht="15.75" thickBot="1">
      <c r="A12" s="353" t="s">
        <v>434</v>
      </c>
      <c r="B12" s="354"/>
      <c r="C12" s="354"/>
      <c r="D12" s="354"/>
      <c r="E12" s="355"/>
      <c r="F12" s="140"/>
      <c r="G12" s="140">
        <f>SUM(G9:G11)</f>
        <v>674301716</v>
      </c>
      <c r="H12" s="168"/>
      <c r="I12" s="163"/>
    </row>
    <row r="13" spans="1:9" s="111" customFormat="1" ht="15.75" thickBot="1">
      <c r="A13" s="110"/>
      <c r="B13" s="110"/>
      <c r="C13" s="110"/>
      <c r="D13" s="110"/>
      <c r="E13" s="110"/>
      <c r="F13" s="144"/>
      <c r="G13" s="144"/>
      <c r="I13" s="163"/>
    </row>
    <row r="14" spans="1:9" ht="15.75" thickBot="1">
      <c r="A14" s="56">
        <v>2</v>
      </c>
      <c r="B14" s="271" t="s">
        <v>463</v>
      </c>
      <c r="C14" s="57"/>
      <c r="D14" s="65"/>
      <c r="E14" s="59"/>
      <c r="F14" s="161"/>
      <c r="G14" s="161"/>
      <c r="I14" s="163"/>
    </row>
    <row r="15" spans="1:9" ht="300" thickBot="1">
      <c r="A15" s="60" t="s">
        <v>24</v>
      </c>
      <c r="B15" s="61"/>
      <c r="C15" s="66" t="s">
        <v>460</v>
      </c>
      <c r="D15" s="67">
        <v>1</v>
      </c>
      <c r="E15" s="68" t="s">
        <v>4</v>
      </c>
      <c r="F15" s="162">
        <v>438299439</v>
      </c>
      <c r="G15" s="162">
        <f t="shared" ref="G15:G19" si="1">ROUND(F15*D15,0)</f>
        <v>438299439</v>
      </c>
      <c r="I15" s="163"/>
    </row>
    <row r="16" spans="1:9" s="111" customFormat="1" ht="29.25" thickBot="1">
      <c r="A16" s="60" t="s">
        <v>34</v>
      </c>
      <c r="B16" s="61"/>
      <c r="C16" s="66" t="s">
        <v>372</v>
      </c>
      <c r="D16" s="67">
        <v>1</v>
      </c>
      <c r="E16" s="68" t="s">
        <v>4</v>
      </c>
      <c r="F16" s="162">
        <v>60468440</v>
      </c>
      <c r="G16" s="162">
        <f t="shared" si="1"/>
        <v>60468440</v>
      </c>
      <c r="I16" s="163"/>
    </row>
    <row r="17" spans="1:9" ht="57.75" thickBot="1">
      <c r="A17" s="60" t="s">
        <v>35</v>
      </c>
      <c r="B17" s="61"/>
      <c r="C17" s="69" t="s">
        <v>83</v>
      </c>
      <c r="D17" s="67">
        <v>1</v>
      </c>
      <c r="E17" s="68" t="s">
        <v>4</v>
      </c>
      <c r="F17" s="162">
        <v>49886463</v>
      </c>
      <c r="G17" s="162">
        <f t="shared" si="1"/>
        <v>49886463</v>
      </c>
      <c r="H17" s="126"/>
      <c r="I17" s="163"/>
    </row>
    <row r="18" spans="1:9" ht="200.25" thickBot="1">
      <c r="A18" s="60" t="s">
        <v>37</v>
      </c>
      <c r="B18" s="61"/>
      <c r="C18" s="66" t="s">
        <v>377</v>
      </c>
      <c r="D18" s="67">
        <v>1</v>
      </c>
      <c r="E18" s="68" t="s">
        <v>4</v>
      </c>
      <c r="F18" s="162">
        <v>9523779</v>
      </c>
      <c r="G18" s="162">
        <f t="shared" si="1"/>
        <v>9523779</v>
      </c>
      <c r="H18" s="126"/>
      <c r="I18" s="163"/>
    </row>
    <row r="19" spans="1:9" ht="57.75" thickBot="1">
      <c r="A19" s="60" t="s">
        <v>38</v>
      </c>
      <c r="B19" s="61"/>
      <c r="C19" s="69" t="s">
        <v>83</v>
      </c>
      <c r="D19" s="67">
        <v>1</v>
      </c>
      <c r="E19" s="68" t="s">
        <v>4</v>
      </c>
      <c r="F19" s="162">
        <v>4232791</v>
      </c>
      <c r="G19" s="162">
        <f t="shared" si="1"/>
        <v>4232791</v>
      </c>
      <c r="H19" s="126"/>
      <c r="I19" s="163"/>
    </row>
    <row r="20" spans="1:9" ht="15.75" thickBot="1">
      <c r="A20" s="353" t="s">
        <v>434</v>
      </c>
      <c r="B20" s="354"/>
      <c r="C20" s="354"/>
      <c r="D20" s="354"/>
      <c r="E20" s="355"/>
      <c r="F20" s="140"/>
      <c r="G20" s="140">
        <f>SUM(G15:G19)</f>
        <v>562410912</v>
      </c>
      <c r="I20" s="163"/>
    </row>
    <row r="21" spans="1:9" s="111" customFormat="1" ht="15.75" thickBot="1">
      <c r="A21" s="110"/>
      <c r="B21" s="110"/>
      <c r="C21" s="110"/>
      <c r="D21" s="110"/>
      <c r="E21" s="110"/>
      <c r="F21" s="144"/>
      <c r="G21" s="144"/>
      <c r="I21" s="163"/>
    </row>
    <row r="22" spans="1:9" ht="15.75" thickBot="1">
      <c r="A22" s="56">
        <v>3</v>
      </c>
      <c r="B22" s="271" t="s">
        <v>464</v>
      </c>
      <c r="C22" s="57"/>
      <c r="D22" s="65"/>
      <c r="E22" s="59"/>
      <c r="F22" s="161"/>
      <c r="G22" s="161"/>
      <c r="I22" s="163"/>
    </row>
    <row r="23" spans="1:9" ht="43.5" thickBot="1">
      <c r="A23" s="60" t="s">
        <v>25</v>
      </c>
      <c r="B23" s="61"/>
      <c r="C23" s="62" t="s">
        <v>216</v>
      </c>
      <c r="D23" s="67">
        <v>10</v>
      </c>
      <c r="E23" s="68" t="s">
        <v>2</v>
      </c>
      <c r="F23" s="162">
        <v>4976553</v>
      </c>
      <c r="G23" s="162">
        <f t="shared" ref="G23:G28" si="2">ROUND(F23*D23,0)</f>
        <v>49765530</v>
      </c>
      <c r="I23" s="163"/>
    </row>
    <row r="24" spans="1:9" ht="43.5" thickBot="1">
      <c r="A24" s="60" t="s">
        <v>26</v>
      </c>
      <c r="B24" s="61"/>
      <c r="C24" s="62" t="s">
        <v>217</v>
      </c>
      <c r="D24" s="67">
        <v>2</v>
      </c>
      <c r="E24" s="68" t="s">
        <v>2</v>
      </c>
      <c r="F24" s="162">
        <v>6790606</v>
      </c>
      <c r="G24" s="162">
        <f t="shared" si="2"/>
        <v>13581212</v>
      </c>
      <c r="I24" s="163"/>
    </row>
    <row r="25" spans="1:9" ht="86.25" thickBot="1">
      <c r="A25" s="60" t="s">
        <v>27</v>
      </c>
      <c r="B25" s="61"/>
      <c r="C25" s="64" t="s">
        <v>209</v>
      </c>
      <c r="D25" s="67">
        <v>4</v>
      </c>
      <c r="E25" s="68" t="s">
        <v>2</v>
      </c>
      <c r="F25" s="162">
        <v>1575203</v>
      </c>
      <c r="G25" s="162">
        <f t="shared" si="2"/>
        <v>6300812</v>
      </c>
      <c r="I25" s="163"/>
    </row>
    <row r="26" spans="1:9" ht="72" thickBot="1">
      <c r="A26" s="60" t="s">
        <v>28</v>
      </c>
      <c r="B26" s="61"/>
      <c r="C26" s="64" t="s">
        <v>210</v>
      </c>
      <c r="D26" s="67">
        <v>20</v>
      </c>
      <c r="E26" s="68" t="s">
        <v>2</v>
      </c>
      <c r="F26" s="162">
        <v>1575203</v>
      </c>
      <c r="G26" s="162">
        <f t="shared" si="2"/>
        <v>31504060</v>
      </c>
      <c r="H26" s="117"/>
      <c r="I26" s="163"/>
    </row>
    <row r="27" spans="1:9" ht="29.25" thickBot="1">
      <c r="A27" s="60" t="s">
        <v>29</v>
      </c>
      <c r="B27" s="61"/>
      <c r="C27" s="64" t="s">
        <v>204</v>
      </c>
      <c r="D27" s="67">
        <v>240</v>
      </c>
      <c r="E27" s="68" t="s">
        <v>2</v>
      </c>
      <c r="F27" s="162">
        <v>22676</v>
      </c>
      <c r="G27" s="162">
        <f t="shared" si="2"/>
        <v>5442240</v>
      </c>
      <c r="H27" s="126"/>
      <c r="I27" s="163"/>
    </row>
    <row r="28" spans="1:9" ht="15" thickBot="1">
      <c r="A28" s="60" t="s">
        <v>30</v>
      </c>
      <c r="B28" s="61"/>
      <c r="C28" s="64" t="s">
        <v>205</v>
      </c>
      <c r="D28" s="67">
        <v>24</v>
      </c>
      <c r="E28" s="68" t="s">
        <v>2</v>
      </c>
      <c r="F28" s="162">
        <v>695387</v>
      </c>
      <c r="G28" s="162">
        <f t="shared" si="2"/>
        <v>16689288</v>
      </c>
      <c r="H28" s="126"/>
      <c r="I28" s="163"/>
    </row>
    <row r="29" spans="1:9" ht="15.75" thickBot="1">
      <c r="A29" s="353" t="s">
        <v>434</v>
      </c>
      <c r="B29" s="354"/>
      <c r="C29" s="354"/>
      <c r="D29" s="354"/>
      <c r="E29" s="355"/>
      <c r="F29" s="140"/>
      <c r="G29" s="140">
        <f>SUM(G23:G28)</f>
        <v>123283142</v>
      </c>
      <c r="H29" s="168"/>
      <c r="I29" s="163"/>
    </row>
    <row r="30" spans="1:9" s="46" customFormat="1" ht="15.75" thickBot="1">
      <c r="A30" s="44"/>
      <c r="B30" s="44"/>
      <c r="C30" s="44"/>
      <c r="D30" s="44"/>
      <c r="E30" s="44"/>
      <c r="F30" s="144"/>
      <c r="G30" s="144"/>
      <c r="I30" s="163"/>
    </row>
    <row r="31" spans="1:9" ht="15.75" thickBot="1">
      <c r="A31" s="56">
        <v>4</v>
      </c>
      <c r="B31" s="271" t="s">
        <v>465</v>
      </c>
      <c r="C31" s="271"/>
      <c r="D31" s="271"/>
      <c r="E31" s="271"/>
      <c r="F31" s="271"/>
      <c r="G31" s="271"/>
      <c r="I31" s="163"/>
    </row>
    <row r="32" spans="1:9" ht="114.75" thickBot="1">
      <c r="A32" s="60" t="s">
        <v>11</v>
      </c>
      <c r="B32" s="61"/>
      <c r="C32" s="66" t="s">
        <v>201</v>
      </c>
      <c r="D32" s="67">
        <v>1</v>
      </c>
      <c r="E32" s="68" t="s">
        <v>4</v>
      </c>
      <c r="F32" s="162">
        <v>0</v>
      </c>
      <c r="G32" s="162">
        <f t="shared" ref="G32:G36" si="3">ROUND(F32*D32,0)</f>
        <v>0</v>
      </c>
      <c r="H32" s="211"/>
      <c r="I32" s="163"/>
    </row>
    <row r="33" spans="1:9" ht="43.5" thickBot="1">
      <c r="A33" s="60" t="s">
        <v>12</v>
      </c>
      <c r="B33" s="61"/>
      <c r="C33" s="66" t="s">
        <v>221</v>
      </c>
      <c r="D33" s="67">
        <v>1</v>
      </c>
      <c r="E33" s="68" t="s">
        <v>4</v>
      </c>
      <c r="F33" s="162">
        <v>19416416</v>
      </c>
      <c r="G33" s="162">
        <f t="shared" si="3"/>
        <v>19416416</v>
      </c>
      <c r="I33" s="163"/>
    </row>
    <row r="34" spans="1:9" ht="15" thickBot="1">
      <c r="A34" s="60" t="s">
        <v>42</v>
      </c>
      <c r="B34" s="61"/>
      <c r="C34" s="66" t="s">
        <v>203</v>
      </c>
      <c r="D34" s="67">
        <v>12</v>
      </c>
      <c r="E34" s="68" t="s">
        <v>2</v>
      </c>
      <c r="F34" s="162">
        <v>414209</v>
      </c>
      <c r="G34" s="162">
        <f t="shared" si="3"/>
        <v>4970508</v>
      </c>
      <c r="I34" s="163"/>
    </row>
    <row r="35" spans="1:9" ht="15" thickBot="1">
      <c r="A35" s="60" t="s">
        <v>43</v>
      </c>
      <c r="B35" s="61"/>
      <c r="C35" s="66" t="s">
        <v>202</v>
      </c>
      <c r="D35" s="67">
        <v>12</v>
      </c>
      <c r="E35" s="68" t="s">
        <v>2</v>
      </c>
      <c r="F35" s="162">
        <v>414209</v>
      </c>
      <c r="G35" s="162">
        <f t="shared" si="3"/>
        <v>4970508</v>
      </c>
      <c r="I35" s="163"/>
    </row>
    <row r="36" spans="1:9" ht="129" thickBot="1">
      <c r="A36" s="60" t="s">
        <v>46</v>
      </c>
      <c r="B36" s="61"/>
      <c r="C36" s="66" t="s">
        <v>222</v>
      </c>
      <c r="D36" s="67">
        <v>1</v>
      </c>
      <c r="E36" s="68" t="s">
        <v>4</v>
      </c>
      <c r="F36" s="162">
        <v>9070266</v>
      </c>
      <c r="G36" s="162">
        <f t="shared" si="3"/>
        <v>9070266</v>
      </c>
      <c r="I36" s="163"/>
    </row>
    <row r="37" spans="1:9" ht="15.75" thickBot="1">
      <c r="A37" s="353" t="s">
        <v>434</v>
      </c>
      <c r="B37" s="354"/>
      <c r="C37" s="354"/>
      <c r="D37" s="354"/>
      <c r="E37" s="355"/>
      <c r="F37" s="140"/>
      <c r="G37" s="140">
        <f>SUM(G32:G36)</f>
        <v>38427698</v>
      </c>
      <c r="H37" s="168"/>
      <c r="I37" s="163"/>
    </row>
    <row r="38" spans="1:9" ht="15.75" thickBot="1">
      <c r="A38" s="44"/>
      <c r="B38" s="44"/>
      <c r="C38" s="44"/>
      <c r="D38" s="44"/>
      <c r="E38" s="24"/>
      <c r="F38" s="144"/>
      <c r="G38" s="144"/>
      <c r="I38" s="163"/>
    </row>
    <row r="39" spans="1:9" ht="15.75" thickBot="1">
      <c r="A39" s="56">
        <v>5</v>
      </c>
      <c r="B39" s="271" t="s">
        <v>466</v>
      </c>
      <c r="C39" s="57"/>
      <c r="D39" s="65"/>
      <c r="E39" s="59"/>
      <c r="F39" s="161"/>
      <c r="G39" s="161"/>
      <c r="I39" s="163"/>
    </row>
    <row r="40" spans="1:9" ht="43.5" thickBot="1">
      <c r="A40" s="60" t="s">
        <v>57</v>
      </c>
      <c r="B40" s="61"/>
      <c r="C40" s="66" t="s">
        <v>218</v>
      </c>
      <c r="D40" s="67">
        <v>6</v>
      </c>
      <c r="E40" s="68" t="s">
        <v>2</v>
      </c>
      <c r="F40" s="162">
        <v>2721080</v>
      </c>
      <c r="G40" s="162">
        <f t="shared" ref="G40:G45" si="4">ROUND(F40*D40,0)</f>
        <v>16326480</v>
      </c>
      <c r="I40" s="163"/>
    </row>
    <row r="41" spans="1:9" ht="87" customHeight="1" thickBot="1">
      <c r="A41" s="60" t="s">
        <v>58</v>
      </c>
      <c r="B41" s="61"/>
      <c r="C41" s="70" t="s">
        <v>361</v>
      </c>
      <c r="D41" s="67">
        <v>1</v>
      </c>
      <c r="E41" s="68" t="s">
        <v>2</v>
      </c>
      <c r="F41" s="162">
        <v>4383962</v>
      </c>
      <c r="G41" s="162">
        <f t="shared" si="4"/>
        <v>4383962</v>
      </c>
      <c r="I41" s="163"/>
    </row>
    <row r="42" spans="1:9" ht="100.5" thickBot="1">
      <c r="A42" s="60" t="s">
        <v>59</v>
      </c>
      <c r="B42" s="61"/>
      <c r="C42" s="66" t="s">
        <v>219</v>
      </c>
      <c r="D42" s="67">
        <v>1</v>
      </c>
      <c r="E42" s="68" t="s">
        <v>193</v>
      </c>
      <c r="F42" s="162">
        <v>33862326</v>
      </c>
      <c r="G42" s="162">
        <f t="shared" si="4"/>
        <v>33862326</v>
      </c>
      <c r="I42" s="163"/>
    </row>
    <row r="43" spans="1:9" ht="143.25" thickBot="1">
      <c r="A43" s="60" t="s">
        <v>60</v>
      </c>
      <c r="B43" s="61"/>
      <c r="C43" s="66" t="s">
        <v>220</v>
      </c>
      <c r="D43" s="67">
        <v>6</v>
      </c>
      <c r="E43" s="68" t="s">
        <v>2</v>
      </c>
      <c r="F43" s="162">
        <v>4226744</v>
      </c>
      <c r="G43" s="162">
        <f t="shared" si="4"/>
        <v>25360464</v>
      </c>
      <c r="H43" s="274"/>
      <c r="I43" s="163"/>
    </row>
    <row r="44" spans="1:9" ht="143.25" thickBot="1">
      <c r="A44" s="60" t="s">
        <v>61</v>
      </c>
      <c r="B44" s="61"/>
      <c r="C44" s="66" t="s">
        <v>362</v>
      </c>
      <c r="D44" s="67">
        <v>1</v>
      </c>
      <c r="E44" s="68" t="s">
        <v>193</v>
      </c>
      <c r="F44" s="162">
        <v>5744502</v>
      </c>
      <c r="G44" s="162">
        <f t="shared" si="4"/>
        <v>5744502</v>
      </c>
      <c r="H44" s="274"/>
      <c r="I44" s="163"/>
    </row>
    <row r="45" spans="1:9" ht="86.25" thickBot="1">
      <c r="A45" s="60" t="s">
        <v>149</v>
      </c>
      <c r="B45" s="71"/>
      <c r="C45" s="72" t="s">
        <v>363</v>
      </c>
      <c r="D45" s="60">
        <v>1</v>
      </c>
      <c r="E45" s="60" t="s">
        <v>193</v>
      </c>
      <c r="F45" s="162">
        <v>3023327</v>
      </c>
      <c r="G45" s="162">
        <f t="shared" si="4"/>
        <v>3023327</v>
      </c>
      <c r="I45" s="163"/>
    </row>
    <row r="46" spans="1:9" ht="15.75" thickBot="1">
      <c r="A46" s="353" t="s">
        <v>434</v>
      </c>
      <c r="B46" s="354"/>
      <c r="C46" s="354"/>
      <c r="D46" s="354"/>
      <c r="E46" s="355"/>
      <c r="F46" s="140"/>
      <c r="G46" s="140">
        <f>SUM(G40:G45)</f>
        <v>88701061</v>
      </c>
      <c r="H46" s="168"/>
      <c r="I46" s="163"/>
    </row>
    <row r="47" spans="1:9" s="111" customFormat="1" ht="15.75" thickBot="1">
      <c r="A47" s="110"/>
      <c r="B47" s="110"/>
      <c r="C47" s="110"/>
      <c r="D47" s="110"/>
      <c r="E47" s="110"/>
      <c r="F47" s="144"/>
      <c r="G47" s="163"/>
    </row>
    <row r="48" spans="1:9" ht="15.75" customHeight="1" thickBot="1">
      <c r="A48" s="60">
        <v>1</v>
      </c>
      <c r="B48" s="379" t="str">
        <f>+B8</f>
        <v>SUMINISTRO E INSTALACION UPS - PDU - RACK PDU</v>
      </c>
      <c r="C48" s="380"/>
      <c r="D48" s="381"/>
      <c r="E48" s="276"/>
      <c r="F48" s="145">
        <f>G12</f>
        <v>674301716</v>
      </c>
      <c r="G48" s="273"/>
    </row>
    <row r="49" spans="1:9" ht="15.75" customHeight="1" thickBot="1">
      <c r="A49" s="60">
        <v>2</v>
      </c>
      <c r="B49" s="379" t="str">
        <f>+B14</f>
        <v>SUMINISTRO E INSTALACION SISTEMA DE REFRIGERACION</v>
      </c>
      <c r="C49" s="380"/>
      <c r="D49" s="381"/>
      <c r="E49" s="276"/>
      <c r="F49" s="145">
        <f>G20</f>
        <v>562410912</v>
      </c>
      <c r="G49" s="273"/>
    </row>
    <row r="50" spans="1:9" ht="15.75" customHeight="1" thickBot="1">
      <c r="A50" s="60">
        <v>3</v>
      </c>
      <c r="B50" s="379" t="str">
        <f>+B22</f>
        <v>SUMINISTRO E INSTALACION RACKS Y ACCESORIOS</v>
      </c>
      <c r="C50" s="380"/>
      <c r="D50" s="381"/>
      <c r="E50" s="276"/>
      <c r="F50" s="145">
        <f>G29</f>
        <v>123283142</v>
      </c>
      <c r="G50" s="273"/>
    </row>
    <row r="51" spans="1:9" ht="30" customHeight="1" thickBot="1">
      <c r="A51" s="60">
        <v>4</v>
      </c>
      <c r="B51" s="379" t="str">
        <f>+B31</f>
        <v>SUMINISTRO E INSTALACION PLATAFORMA DE GESTIÓN Y MONITOREO DEL DATA CENTER</v>
      </c>
      <c r="C51" s="380"/>
      <c r="D51" s="381"/>
      <c r="E51" s="276"/>
      <c r="F51" s="145">
        <f>G37</f>
        <v>38427698</v>
      </c>
      <c r="G51" s="282"/>
    </row>
    <row r="52" spans="1:9" ht="15.75" thickBot="1">
      <c r="A52" s="60">
        <v>5</v>
      </c>
      <c r="B52" s="379" t="str">
        <f>+B39</f>
        <v>SUMINISTRO E INSTALACION SISTEMAS DE CCTV Y CONTROL DE ACCESO</v>
      </c>
      <c r="C52" s="380"/>
      <c r="D52" s="381"/>
      <c r="E52" s="276"/>
      <c r="F52" s="145">
        <f>G46</f>
        <v>88701061</v>
      </c>
      <c r="G52" s="273"/>
    </row>
    <row r="53" spans="1:9" ht="15" thickBot="1">
      <c r="A53" s="17"/>
      <c r="B53" s="18"/>
      <c r="C53" s="19"/>
      <c r="D53" s="20"/>
      <c r="E53" s="21"/>
      <c r="F53" s="164"/>
    </row>
    <row r="54" spans="1:9" ht="15.75" thickBot="1">
      <c r="A54" s="388" t="s">
        <v>5</v>
      </c>
      <c r="B54" s="388"/>
      <c r="C54" s="9" t="s">
        <v>408</v>
      </c>
      <c r="D54" s="275"/>
      <c r="E54" s="68"/>
      <c r="F54" s="147">
        <f>SUM(F48:F53)</f>
        <v>1487124529</v>
      </c>
      <c r="G54" s="168"/>
    </row>
    <row r="55" spans="1:9" ht="15.75" thickBot="1">
      <c r="A55" s="388"/>
      <c r="B55" s="388"/>
      <c r="C55" s="9" t="s">
        <v>438</v>
      </c>
      <c r="D55" s="275"/>
      <c r="E55" s="266">
        <v>0.18</v>
      </c>
      <c r="F55" s="147">
        <f>ROUND(F$54*$E55,0)</f>
        <v>267682415</v>
      </c>
      <c r="G55" s="38"/>
    </row>
    <row r="56" spans="1:9" s="220" customFormat="1" ht="15.75" thickBot="1">
      <c r="A56" s="388"/>
      <c r="B56" s="388"/>
      <c r="C56" s="9" t="s">
        <v>439</v>
      </c>
      <c r="D56" s="275"/>
      <c r="E56" s="266">
        <v>0.05</v>
      </c>
      <c r="F56" s="147">
        <f>ROUND(F$54*$E56,0)</f>
        <v>74356226</v>
      </c>
    </row>
    <row r="57" spans="1:9" s="220" customFormat="1" ht="15.75" thickBot="1">
      <c r="A57" s="388"/>
      <c r="B57" s="388"/>
      <c r="C57" s="9" t="s">
        <v>440</v>
      </c>
      <c r="D57" s="275"/>
      <c r="E57" s="266">
        <v>0.02</v>
      </c>
      <c r="F57" s="147">
        <f>ROUND(F$54*$E57,0)</f>
        <v>29742491</v>
      </c>
    </row>
    <row r="58" spans="1:9" s="220" customFormat="1" ht="15.75" thickBot="1">
      <c r="A58" s="388"/>
      <c r="B58" s="388"/>
      <c r="C58" s="9" t="s">
        <v>441</v>
      </c>
      <c r="D58" s="275"/>
      <c r="E58" s="266">
        <v>0.25</v>
      </c>
      <c r="F58" s="147">
        <f>SUM(F55:F57)</f>
        <v>371781132</v>
      </c>
    </row>
    <row r="59" spans="1:9" s="220" customFormat="1" ht="15.75" thickBot="1">
      <c r="A59" s="388"/>
      <c r="B59" s="388"/>
      <c r="C59" s="9" t="s">
        <v>443</v>
      </c>
      <c r="D59" s="275"/>
      <c r="E59" s="266"/>
      <c r="F59" s="147">
        <f>+F54+F58</f>
        <v>1858905661</v>
      </c>
    </row>
    <row r="60" spans="1:9" s="220" customFormat="1" ht="15.75" thickBot="1">
      <c r="A60" s="388"/>
      <c r="B60" s="388"/>
      <c r="C60" s="9" t="s">
        <v>442</v>
      </c>
      <c r="D60" s="275"/>
      <c r="E60" s="266">
        <v>0.19</v>
      </c>
      <c r="F60" s="147">
        <f>ROUND(F$54*$E56*$E60,0)</f>
        <v>14127683</v>
      </c>
      <c r="I60" s="163"/>
    </row>
    <row r="61" spans="1:9" ht="15.75" thickBot="1">
      <c r="A61" s="388"/>
      <c r="B61" s="388"/>
      <c r="C61" s="9" t="s">
        <v>467</v>
      </c>
      <c r="D61" s="275"/>
      <c r="E61" s="10"/>
      <c r="F61" s="147">
        <f>SUM(F59:F60)</f>
        <v>1873033344</v>
      </c>
      <c r="G61" s="38"/>
    </row>
    <row r="63" spans="1:9" s="23" customFormat="1">
      <c r="E63" s="37"/>
      <c r="F63" s="165">
        <v>1873033344</v>
      </c>
    </row>
    <row r="64" spans="1:9" s="23" customFormat="1">
      <c r="A64" s="24"/>
      <c r="B64" s="25"/>
      <c r="C64" s="277"/>
      <c r="D64" s="277"/>
      <c r="E64" s="277"/>
      <c r="F64" s="163"/>
    </row>
    <row r="65" spans="1:9" s="23" customFormat="1" ht="15">
      <c r="C65" s="31"/>
      <c r="D65" s="31"/>
      <c r="E65" s="49"/>
      <c r="F65" s="210"/>
    </row>
    <row r="66" spans="1:9" s="23" customFormat="1">
      <c r="E66" s="37"/>
      <c r="F66" s="165"/>
      <c r="G66" s="165"/>
    </row>
    <row r="67" spans="1:9" s="23" customFormat="1">
      <c r="E67" s="37"/>
      <c r="F67" s="165"/>
      <c r="G67" s="165"/>
    </row>
    <row r="68" spans="1:9" s="23" customFormat="1" ht="15">
      <c r="A68" s="389"/>
      <c r="B68" s="389"/>
      <c r="C68" s="389"/>
      <c r="D68" s="389"/>
      <c r="E68" s="389"/>
      <c r="F68" s="389"/>
      <c r="G68" s="144"/>
    </row>
    <row r="69" spans="1:9" s="23" customFormat="1">
      <c r="A69" s="24"/>
      <c r="B69" s="25"/>
      <c r="C69" s="26"/>
      <c r="D69" s="27"/>
      <c r="E69" s="28"/>
      <c r="F69" s="163"/>
      <c r="G69" s="163"/>
      <c r="I69" s="154"/>
    </row>
    <row r="70" spans="1:9" s="23" customFormat="1" ht="15">
      <c r="A70" s="24"/>
      <c r="B70" s="384"/>
      <c r="C70" s="385"/>
      <c r="D70" s="383"/>
      <c r="E70" s="383"/>
      <c r="F70" s="383"/>
      <c r="G70" s="166"/>
    </row>
    <row r="71" spans="1:9" s="23" customFormat="1" ht="15">
      <c r="A71" s="24"/>
      <c r="B71" s="384"/>
      <c r="C71" s="385"/>
      <c r="D71" s="383"/>
      <c r="E71" s="383"/>
      <c r="F71" s="383"/>
      <c r="G71" s="166"/>
    </row>
    <row r="72" spans="1:9" s="23" customFormat="1" ht="15">
      <c r="A72" s="24"/>
      <c r="B72" s="384"/>
      <c r="C72" s="385"/>
      <c r="D72" s="383"/>
      <c r="E72" s="383"/>
      <c r="F72" s="383"/>
      <c r="G72" s="166"/>
    </row>
    <row r="73" spans="1:9" s="23" customFormat="1" ht="15">
      <c r="A73" s="24"/>
      <c r="B73" s="384"/>
      <c r="C73" s="385"/>
      <c r="D73" s="383"/>
      <c r="E73" s="383"/>
      <c r="F73" s="383"/>
      <c r="G73" s="166"/>
    </row>
    <row r="74" spans="1:9" s="23" customFormat="1" ht="15">
      <c r="A74" s="24"/>
      <c r="B74" s="384"/>
      <c r="C74" s="385"/>
      <c r="D74" s="383"/>
      <c r="E74" s="383"/>
      <c r="F74" s="383"/>
      <c r="G74" s="166"/>
    </row>
    <row r="75" spans="1:9" s="23" customFormat="1" ht="15">
      <c r="A75" s="24"/>
      <c r="B75" s="384"/>
      <c r="C75" s="385"/>
      <c r="D75" s="383"/>
      <c r="E75" s="383"/>
      <c r="F75" s="383"/>
      <c r="G75" s="166"/>
    </row>
    <row r="76" spans="1:9" s="23" customFormat="1" ht="15">
      <c r="A76" s="24"/>
      <c r="B76" s="384"/>
      <c r="C76" s="385"/>
      <c r="D76" s="383"/>
      <c r="E76" s="383"/>
      <c r="F76" s="383"/>
      <c r="G76" s="166"/>
    </row>
    <row r="77" spans="1:9" s="23" customFormat="1" ht="15">
      <c r="A77" s="24"/>
      <c r="B77" s="384"/>
      <c r="C77" s="385"/>
      <c r="D77" s="383"/>
      <c r="E77" s="383"/>
      <c r="F77" s="383"/>
      <c r="G77" s="166"/>
    </row>
    <row r="78" spans="1:9" s="23" customFormat="1">
      <c r="A78" s="24"/>
      <c r="B78" s="25"/>
      <c r="C78" s="26"/>
      <c r="D78" s="27"/>
      <c r="E78" s="28"/>
      <c r="F78" s="163"/>
      <c r="G78" s="163"/>
    </row>
    <row r="79" spans="1:9" s="31" customFormat="1" ht="15">
      <c r="A79" s="382"/>
      <c r="B79" s="382"/>
      <c r="C79" s="30"/>
      <c r="D79" s="30"/>
      <c r="E79" s="28"/>
      <c r="F79" s="167"/>
      <c r="G79" s="167"/>
    </row>
    <row r="80" spans="1:9" s="31" customFormat="1" ht="15">
      <c r="A80" s="382"/>
      <c r="B80" s="382"/>
      <c r="C80" s="30"/>
      <c r="D80" s="30"/>
      <c r="E80" s="28"/>
      <c r="F80" s="167"/>
      <c r="G80" s="167"/>
    </row>
    <row r="81" spans="1:7" s="31" customFormat="1" ht="15">
      <c r="A81" s="382"/>
      <c r="B81" s="382"/>
      <c r="C81" s="30"/>
      <c r="D81" s="30"/>
      <c r="E81" s="28"/>
      <c r="F81" s="167"/>
      <c r="G81" s="167"/>
    </row>
    <row r="82" spans="1:7" s="31" customFormat="1" ht="15">
      <c r="A82" s="382"/>
      <c r="B82" s="382"/>
      <c r="C82" s="30"/>
      <c r="D82" s="30"/>
      <c r="E82" s="28"/>
      <c r="F82" s="167"/>
      <c r="G82" s="167"/>
    </row>
    <row r="83" spans="1:7" s="31" customFormat="1" ht="15">
      <c r="A83" s="382"/>
      <c r="B83" s="382"/>
      <c r="C83" s="30"/>
      <c r="D83" s="30"/>
      <c r="E83" s="28"/>
      <c r="F83" s="167"/>
      <c r="G83" s="167"/>
    </row>
    <row r="84" spans="1:7" s="31" customFormat="1" ht="15">
      <c r="A84" s="382"/>
      <c r="B84" s="382"/>
      <c r="C84" s="30"/>
      <c r="D84" s="30"/>
      <c r="E84" s="28"/>
      <c r="F84" s="167"/>
      <c r="G84" s="167"/>
    </row>
    <row r="85" spans="1:7" s="23" customFormat="1">
      <c r="E85" s="37"/>
      <c r="F85" s="165"/>
      <c r="G85" s="165"/>
    </row>
    <row r="86" spans="1:7" s="23" customFormat="1">
      <c r="E86" s="37"/>
      <c r="F86" s="165"/>
      <c r="G86" s="165"/>
    </row>
    <row r="87" spans="1:7" s="23" customFormat="1">
      <c r="E87" s="37"/>
      <c r="F87" s="165"/>
      <c r="G87" s="165"/>
    </row>
    <row r="88" spans="1:7" s="23" customFormat="1">
      <c r="E88" s="37"/>
      <c r="F88" s="165"/>
      <c r="G88" s="165"/>
    </row>
    <row r="804" spans="2:2">
      <c r="B804" s="386"/>
    </row>
    <row r="805" spans="2:2">
      <c r="B805" s="386"/>
    </row>
    <row r="806" spans="2:2">
      <c r="B806" s="386"/>
    </row>
  </sheetData>
  <mergeCells count="36">
    <mergeCell ref="B49:D49"/>
    <mergeCell ref="B50:D50"/>
    <mergeCell ref="B51:D51"/>
    <mergeCell ref="B52:D52"/>
    <mergeCell ref="B76:C76"/>
    <mergeCell ref="B74:C74"/>
    <mergeCell ref="A54:B61"/>
    <mergeCell ref="A68:F68"/>
    <mergeCell ref="B72:C72"/>
    <mergeCell ref="A1:G1"/>
    <mergeCell ref="A2:G2"/>
    <mergeCell ref="A3:G3"/>
    <mergeCell ref="A4:G4"/>
    <mergeCell ref="A5:B5"/>
    <mergeCell ref="C5:E5"/>
    <mergeCell ref="A12:E12"/>
    <mergeCell ref="A20:E20"/>
    <mergeCell ref="A29:E29"/>
    <mergeCell ref="A37:E37"/>
    <mergeCell ref="A46:E46"/>
    <mergeCell ref="B48:D48"/>
    <mergeCell ref="A79:B84"/>
    <mergeCell ref="D70:F70"/>
    <mergeCell ref="B70:C70"/>
    <mergeCell ref="B804:B806"/>
    <mergeCell ref="D77:F77"/>
    <mergeCell ref="D73:F73"/>
    <mergeCell ref="D74:F74"/>
    <mergeCell ref="D75:F75"/>
    <mergeCell ref="B73:C73"/>
    <mergeCell ref="D71:F71"/>
    <mergeCell ref="D72:F72"/>
    <mergeCell ref="B71:C71"/>
    <mergeCell ref="D76:F76"/>
    <mergeCell ref="B77:C77"/>
    <mergeCell ref="B75:C75"/>
  </mergeCells>
  <pageMargins left="0.25" right="0.25" top="0.75" bottom="0.75" header="0.3" footer="0.3"/>
  <pageSetup scale="9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zoomScale="84" zoomScaleNormal="80" workbookViewId="0">
      <selection activeCell="A2" sqref="A2:G2"/>
    </sheetView>
  </sheetViews>
  <sheetFormatPr baseColWidth="10" defaultRowHeight="15"/>
  <cols>
    <col min="1" max="1" width="9.5703125" style="5" customWidth="1"/>
    <col min="2" max="2" width="22" style="5" customWidth="1"/>
    <col min="3" max="3" width="55.42578125" style="5" customWidth="1"/>
    <col min="4" max="4" width="11.42578125" style="5"/>
    <col min="5" max="5" width="17.42578125" style="5" bestFit="1" customWidth="1"/>
    <col min="6" max="6" width="16.5703125" style="224" customWidth="1"/>
    <col min="7" max="7" width="22.140625" style="224" customWidth="1"/>
    <col min="8" max="8" width="7.28515625" style="127" customWidth="1"/>
    <col min="9" max="9" width="23.28515625" style="5" customWidth="1"/>
    <col min="10" max="16384" width="11.42578125" style="5"/>
  </cols>
  <sheetData>
    <row r="1" spans="1:9">
      <c r="A1" s="390" t="s">
        <v>118</v>
      </c>
      <c r="B1" s="390"/>
      <c r="C1" s="390"/>
      <c r="D1" s="390"/>
      <c r="E1" s="390"/>
      <c r="F1" s="390"/>
      <c r="G1" s="390"/>
    </row>
    <row r="2" spans="1:9">
      <c r="A2" s="390" t="s">
        <v>493</v>
      </c>
      <c r="B2" s="390"/>
      <c r="C2" s="390"/>
      <c r="D2" s="390"/>
      <c r="E2" s="390"/>
      <c r="F2" s="390"/>
      <c r="G2" s="390"/>
    </row>
    <row r="3" spans="1:9">
      <c r="A3" s="390" t="s">
        <v>121</v>
      </c>
      <c r="B3" s="390"/>
      <c r="C3" s="390"/>
      <c r="D3" s="390"/>
      <c r="E3" s="390"/>
      <c r="F3" s="390"/>
      <c r="G3" s="390"/>
    </row>
    <row r="4" spans="1:9">
      <c r="A4" s="390" t="s">
        <v>120</v>
      </c>
      <c r="B4" s="390"/>
      <c r="C4" s="390"/>
      <c r="D4" s="390"/>
      <c r="E4" s="390"/>
      <c r="F4" s="390"/>
      <c r="G4" s="390"/>
    </row>
    <row r="5" spans="1:9" ht="50.25" customHeight="1">
      <c r="A5" s="356" t="s">
        <v>490</v>
      </c>
      <c r="B5" s="356"/>
      <c r="C5" s="356" t="s">
        <v>122</v>
      </c>
      <c r="D5" s="356"/>
      <c r="E5" s="356"/>
    </row>
    <row r="6" spans="1:9" ht="24.75" customHeight="1" thickBot="1"/>
    <row r="7" spans="1:9" ht="82.5" customHeight="1" thickBot="1">
      <c r="A7" s="391" t="s">
        <v>468</v>
      </c>
      <c r="B7" s="392"/>
      <c r="C7" s="392"/>
      <c r="D7" s="392"/>
      <c r="E7" s="392"/>
      <c r="F7" s="392"/>
      <c r="G7" s="393"/>
      <c r="H7" s="171"/>
    </row>
    <row r="8" spans="1:9" ht="54.75" customHeight="1" thickBot="1">
      <c r="A8" s="124" t="s">
        <v>6</v>
      </c>
      <c r="B8" s="124" t="s">
        <v>7</v>
      </c>
      <c r="C8" s="124" t="s">
        <v>8</v>
      </c>
      <c r="D8" s="124" t="s">
        <v>470</v>
      </c>
      <c r="E8" s="124" t="s">
        <v>469</v>
      </c>
      <c r="F8" s="225" t="s">
        <v>0</v>
      </c>
      <c r="G8" s="225" t="s">
        <v>1</v>
      </c>
      <c r="H8" s="171"/>
    </row>
    <row r="9" spans="1:9" ht="15.75" customHeight="1" thickBot="1">
      <c r="A9" s="222">
        <v>2</v>
      </c>
      <c r="B9" s="285" t="s">
        <v>472</v>
      </c>
      <c r="C9" s="283"/>
      <c r="D9" s="283"/>
      <c r="E9" s="283"/>
      <c r="F9" s="225"/>
      <c r="G9" s="225"/>
      <c r="H9" s="171"/>
    </row>
    <row r="10" spans="1:9" ht="76.5" customHeight="1" thickBot="1">
      <c r="A10" s="60" t="s">
        <v>13</v>
      </c>
      <c r="B10" s="61"/>
      <c r="C10" s="69" t="s">
        <v>152</v>
      </c>
      <c r="D10" s="67">
        <v>1</v>
      </c>
      <c r="E10" s="143" t="s">
        <v>2</v>
      </c>
      <c r="F10" s="223">
        <v>4707232</v>
      </c>
      <c r="G10" s="223">
        <f>ROUND(F10*D10,0)</f>
        <v>4707232</v>
      </c>
      <c r="H10" s="171"/>
      <c r="I10" s="163"/>
    </row>
    <row r="11" spans="1:9" ht="15.75" thickBot="1">
      <c r="A11" s="60" t="s">
        <v>14</v>
      </c>
      <c r="B11" s="61"/>
      <c r="C11" s="69" t="s">
        <v>85</v>
      </c>
      <c r="D11" s="67">
        <v>2</v>
      </c>
      <c r="E11" s="143" t="s">
        <v>2</v>
      </c>
      <c r="F11" s="223">
        <v>60089</v>
      </c>
      <c r="G11" s="223">
        <f t="shared" ref="G11:G35" si="0">ROUND(F11*D11,0)</f>
        <v>120178</v>
      </c>
      <c r="H11" s="171"/>
      <c r="I11" s="163"/>
    </row>
    <row r="12" spans="1:9" ht="84.75" customHeight="1" thickBot="1">
      <c r="A12" s="60" t="s">
        <v>15</v>
      </c>
      <c r="B12" s="61"/>
      <c r="C12" s="75" t="s">
        <v>356</v>
      </c>
      <c r="D12" s="67">
        <v>1</v>
      </c>
      <c r="E12" s="143" t="s">
        <v>2</v>
      </c>
      <c r="F12" s="223">
        <v>9271649</v>
      </c>
      <c r="G12" s="223">
        <f t="shared" si="0"/>
        <v>9271649</v>
      </c>
      <c r="H12" s="171"/>
      <c r="I12" s="163"/>
    </row>
    <row r="13" spans="1:9" ht="29.25" thickBot="1">
      <c r="A13" s="60" t="s">
        <v>16</v>
      </c>
      <c r="B13" s="61"/>
      <c r="C13" s="75" t="s">
        <v>87</v>
      </c>
      <c r="D13" s="67">
        <v>280</v>
      </c>
      <c r="E13" s="143" t="s">
        <v>2</v>
      </c>
      <c r="F13" s="223">
        <v>116853</v>
      </c>
      <c r="G13" s="223">
        <f t="shared" si="0"/>
        <v>32718840</v>
      </c>
      <c r="H13" s="171"/>
      <c r="I13" s="163"/>
    </row>
    <row r="14" spans="1:9" ht="29.25" thickBot="1">
      <c r="A14" s="60" t="s">
        <v>17</v>
      </c>
      <c r="B14" s="61"/>
      <c r="C14" s="75" t="s">
        <v>357</v>
      </c>
      <c r="D14" s="67">
        <v>1</v>
      </c>
      <c r="E14" s="143" t="s">
        <v>2</v>
      </c>
      <c r="F14" s="223">
        <v>1010236</v>
      </c>
      <c r="G14" s="223">
        <f t="shared" si="0"/>
        <v>1010236</v>
      </c>
      <c r="H14" s="171"/>
      <c r="I14" s="163"/>
    </row>
    <row r="15" spans="1:9" ht="15.75" thickBot="1">
      <c r="A15" s="60" t="s">
        <v>18</v>
      </c>
      <c r="B15" s="61"/>
      <c r="C15" s="69" t="s">
        <v>89</v>
      </c>
      <c r="D15" s="67">
        <v>1</v>
      </c>
      <c r="E15" s="143" t="s">
        <v>2</v>
      </c>
      <c r="F15" s="223">
        <v>1399453</v>
      </c>
      <c r="G15" s="223">
        <f t="shared" si="0"/>
        <v>1399453</v>
      </c>
      <c r="H15" s="171"/>
      <c r="I15" s="163"/>
    </row>
    <row r="16" spans="1:9" ht="15.75" thickBot="1">
      <c r="A16" s="60" t="s">
        <v>19</v>
      </c>
      <c r="B16" s="61"/>
      <c r="C16" s="69" t="s">
        <v>90</v>
      </c>
      <c r="D16" s="67">
        <v>1</v>
      </c>
      <c r="E16" s="143" t="s">
        <v>2</v>
      </c>
      <c r="F16" s="223">
        <v>130857</v>
      </c>
      <c r="G16" s="223">
        <f t="shared" si="0"/>
        <v>130857</v>
      </c>
      <c r="H16" s="171"/>
      <c r="I16" s="163"/>
    </row>
    <row r="17" spans="1:9" ht="15.75" thickBot="1">
      <c r="A17" s="60" t="s">
        <v>20</v>
      </c>
      <c r="B17" s="61"/>
      <c r="C17" s="69" t="s">
        <v>91</v>
      </c>
      <c r="D17" s="67">
        <v>1</v>
      </c>
      <c r="E17" s="143" t="s">
        <v>2</v>
      </c>
      <c r="F17" s="223">
        <v>229140</v>
      </c>
      <c r="G17" s="223">
        <f t="shared" si="0"/>
        <v>229140</v>
      </c>
      <c r="H17" s="171"/>
      <c r="I17" s="163"/>
    </row>
    <row r="18" spans="1:9" ht="30" customHeight="1" thickBot="1">
      <c r="A18" s="60" t="s">
        <v>21</v>
      </c>
      <c r="B18" s="61"/>
      <c r="C18" s="69" t="s">
        <v>92</v>
      </c>
      <c r="D18" s="67">
        <v>2</v>
      </c>
      <c r="E18" s="143" t="s">
        <v>2</v>
      </c>
      <c r="F18" s="223">
        <v>927822</v>
      </c>
      <c r="G18" s="223">
        <f t="shared" si="0"/>
        <v>1855644</v>
      </c>
      <c r="H18" s="171"/>
      <c r="I18" s="163"/>
    </row>
    <row r="19" spans="1:9" ht="15.75" thickBot="1">
      <c r="A19" s="60" t="s">
        <v>22</v>
      </c>
      <c r="B19" s="61"/>
      <c r="C19" s="69" t="s">
        <v>93</v>
      </c>
      <c r="D19" s="67">
        <v>1</v>
      </c>
      <c r="E19" s="143" t="s">
        <v>2</v>
      </c>
      <c r="F19" s="223">
        <v>202196</v>
      </c>
      <c r="G19" s="223">
        <f t="shared" si="0"/>
        <v>202196</v>
      </c>
      <c r="H19" s="171"/>
      <c r="I19" s="163"/>
    </row>
    <row r="20" spans="1:9" ht="43.5" thickBot="1">
      <c r="A20" s="60" t="s">
        <v>23</v>
      </c>
      <c r="B20" s="61"/>
      <c r="C20" s="69" t="s">
        <v>94</v>
      </c>
      <c r="D20" s="67">
        <v>1</v>
      </c>
      <c r="E20" s="143" t="s">
        <v>2</v>
      </c>
      <c r="F20" s="223">
        <v>398356</v>
      </c>
      <c r="G20" s="223">
        <f t="shared" si="0"/>
        <v>398356</v>
      </c>
      <c r="H20" s="171"/>
      <c r="I20" s="163"/>
    </row>
    <row r="21" spans="1:9" ht="43.5" thickBot="1">
      <c r="A21" s="60" t="s">
        <v>123</v>
      </c>
      <c r="B21" s="61"/>
      <c r="C21" s="69" t="s">
        <v>95</v>
      </c>
      <c r="D21" s="67">
        <v>1</v>
      </c>
      <c r="E21" s="143" t="s">
        <v>2</v>
      </c>
      <c r="F21" s="223">
        <v>995630</v>
      </c>
      <c r="G21" s="223">
        <f t="shared" si="0"/>
        <v>995630</v>
      </c>
      <c r="H21" s="171"/>
      <c r="I21" s="163"/>
    </row>
    <row r="22" spans="1:9" ht="29.25" thickBot="1">
      <c r="A22" s="60" t="s">
        <v>124</v>
      </c>
      <c r="B22" s="61"/>
      <c r="C22" s="69" t="s">
        <v>96</v>
      </c>
      <c r="D22" s="67">
        <v>6</v>
      </c>
      <c r="E22" s="143" t="s">
        <v>2</v>
      </c>
      <c r="F22" s="223">
        <v>362142</v>
      </c>
      <c r="G22" s="223">
        <f t="shared" si="0"/>
        <v>2172852</v>
      </c>
      <c r="H22" s="171"/>
      <c r="I22" s="163"/>
    </row>
    <row r="23" spans="1:9" ht="29.25" thickBot="1">
      <c r="A23" s="60" t="s">
        <v>125</v>
      </c>
      <c r="B23" s="61"/>
      <c r="C23" s="69" t="s">
        <v>97</v>
      </c>
      <c r="D23" s="67">
        <v>1</v>
      </c>
      <c r="E23" s="143" t="s">
        <v>2</v>
      </c>
      <c r="F23" s="223">
        <v>319677</v>
      </c>
      <c r="G23" s="223">
        <f t="shared" si="0"/>
        <v>319677</v>
      </c>
      <c r="H23" s="171"/>
      <c r="I23" s="163"/>
    </row>
    <row r="24" spans="1:9" ht="43.5" thickBot="1">
      <c r="A24" s="60" t="s">
        <v>126</v>
      </c>
      <c r="B24" s="61"/>
      <c r="C24" s="69" t="s">
        <v>98</v>
      </c>
      <c r="D24" s="67">
        <v>1</v>
      </c>
      <c r="E24" s="143" t="s">
        <v>2</v>
      </c>
      <c r="F24" s="223">
        <v>500100</v>
      </c>
      <c r="G24" s="223">
        <f t="shared" si="0"/>
        <v>500100</v>
      </c>
      <c r="H24" s="171"/>
      <c r="I24" s="163"/>
    </row>
    <row r="25" spans="1:9" ht="28.5" customHeight="1" thickBot="1">
      <c r="A25" s="60" t="s">
        <v>127</v>
      </c>
      <c r="B25" s="61"/>
      <c r="C25" s="69" t="s">
        <v>99</v>
      </c>
      <c r="D25" s="67">
        <v>205</v>
      </c>
      <c r="E25" s="143" t="s">
        <v>3</v>
      </c>
      <c r="F25" s="223">
        <v>3688</v>
      </c>
      <c r="G25" s="223">
        <f t="shared" si="0"/>
        <v>756040</v>
      </c>
      <c r="H25" s="171"/>
      <c r="I25" s="163"/>
    </row>
    <row r="26" spans="1:9" ht="15" customHeight="1" thickBot="1">
      <c r="A26" s="60" t="s">
        <v>128</v>
      </c>
      <c r="B26" s="61"/>
      <c r="C26" s="69" t="s">
        <v>100</v>
      </c>
      <c r="D26" s="67">
        <v>10</v>
      </c>
      <c r="E26" s="143" t="s">
        <v>3</v>
      </c>
      <c r="F26" s="223">
        <v>34482</v>
      </c>
      <c r="G26" s="223">
        <f t="shared" si="0"/>
        <v>344820</v>
      </c>
      <c r="H26" s="171"/>
      <c r="I26" s="163"/>
    </row>
    <row r="27" spans="1:9" ht="15" customHeight="1" thickBot="1">
      <c r="A27" s="60" t="s">
        <v>129</v>
      </c>
      <c r="B27" s="61"/>
      <c r="C27" s="69" t="s">
        <v>101</v>
      </c>
      <c r="D27" s="67">
        <v>12</v>
      </c>
      <c r="E27" s="143" t="s">
        <v>3</v>
      </c>
      <c r="F27" s="223">
        <v>6053</v>
      </c>
      <c r="G27" s="223">
        <f t="shared" si="0"/>
        <v>72636</v>
      </c>
      <c r="H27" s="171"/>
      <c r="I27" s="163"/>
    </row>
    <row r="28" spans="1:9" ht="15" customHeight="1" thickBot="1">
      <c r="A28" s="60" t="s">
        <v>130</v>
      </c>
      <c r="B28" s="61"/>
      <c r="C28" s="69" t="s">
        <v>102</v>
      </c>
      <c r="D28" s="67">
        <v>2</v>
      </c>
      <c r="E28" s="143" t="s">
        <v>2</v>
      </c>
      <c r="F28" s="223">
        <v>766423</v>
      </c>
      <c r="G28" s="223">
        <f t="shared" si="0"/>
        <v>1532846</v>
      </c>
      <c r="H28" s="171"/>
      <c r="I28" s="163"/>
    </row>
    <row r="29" spans="1:9" ht="15" customHeight="1" thickBot="1">
      <c r="A29" s="60" t="s">
        <v>131</v>
      </c>
      <c r="B29" s="61"/>
      <c r="C29" s="69" t="s">
        <v>103</v>
      </c>
      <c r="D29" s="67">
        <v>6</v>
      </c>
      <c r="E29" s="143" t="s">
        <v>2</v>
      </c>
      <c r="F29" s="223">
        <v>166620</v>
      </c>
      <c r="G29" s="223">
        <f t="shared" si="0"/>
        <v>999720</v>
      </c>
      <c r="H29" s="171"/>
      <c r="I29" s="163"/>
    </row>
    <row r="30" spans="1:9" ht="15" customHeight="1" thickBot="1">
      <c r="A30" s="60" t="s">
        <v>132</v>
      </c>
      <c r="B30" s="61"/>
      <c r="C30" s="69" t="s">
        <v>104</v>
      </c>
      <c r="D30" s="67">
        <v>1</v>
      </c>
      <c r="E30" s="143" t="s">
        <v>193</v>
      </c>
      <c r="F30" s="223">
        <v>1161176</v>
      </c>
      <c r="G30" s="223">
        <f t="shared" si="0"/>
        <v>1161176</v>
      </c>
      <c r="H30" s="171"/>
      <c r="I30" s="163"/>
    </row>
    <row r="31" spans="1:9" ht="29.25" thickBot="1">
      <c r="A31" s="60" t="s">
        <v>133</v>
      </c>
      <c r="B31" s="61"/>
      <c r="C31" s="69" t="s">
        <v>105</v>
      </c>
      <c r="D31" s="67">
        <v>2</v>
      </c>
      <c r="E31" s="143" t="s">
        <v>193</v>
      </c>
      <c r="F31" s="223">
        <v>875139</v>
      </c>
      <c r="G31" s="223">
        <f t="shared" si="0"/>
        <v>1750278</v>
      </c>
      <c r="H31" s="171"/>
      <c r="I31" s="163"/>
    </row>
    <row r="32" spans="1:9" ht="15.75" thickBot="1">
      <c r="A32" s="60" t="s">
        <v>134</v>
      </c>
      <c r="B32" s="61"/>
      <c r="C32" s="69" t="s">
        <v>106</v>
      </c>
      <c r="D32" s="67">
        <v>6</v>
      </c>
      <c r="E32" s="143" t="s">
        <v>111</v>
      </c>
      <c r="F32" s="223">
        <v>47260</v>
      </c>
      <c r="G32" s="223">
        <f t="shared" si="0"/>
        <v>283560</v>
      </c>
      <c r="H32" s="171"/>
      <c r="I32" s="163"/>
    </row>
    <row r="33" spans="1:9" ht="15.75" thickBot="1">
      <c r="A33" s="60" t="s">
        <v>135</v>
      </c>
      <c r="B33" s="61"/>
      <c r="C33" s="69" t="s">
        <v>107</v>
      </c>
      <c r="D33" s="67">
        <v>6</v>
      </c>
      <c r="E33" s="143" t="s">
        <v>111</v>
      </c>
      <c r="F33" s="223">
        <v>175028</v>
      </c>
      <c r="G33" s="223">
        <f t="shared" si="0"/>
        <v>1050168</v>
      </c>
      <c r="H33" s="171"/>
      <c r="I33" s="163"/>
    </row>
    <row r="34" spans="1:9" ht="31.5" customHeight="1" thickBot="1">
      <c r="A34" s="60" t="s">
        <v>136</v>
      </c>
      <c r="B34" s="61"/>
      <c r="C34" s="69" t="s">
        <v>358</v>
      </c>
      <c r="D34" s="67">
        <v>2</v>
      </c>
      <c r="E34" s="143" t="s">
        <v>193</v>
      </c>
      <c r="F34" s="223">
        <v>10676459</v>
      </c>
      <c r="G34" s="223">
        <f t="shared" si="0"/>
        <v>21352918</v>
      </c>
      <c r="H34" s="171"/>
      <c r="I34" s="163"/>
    </row>
    <row r="35" spans="1:9" ht="119.25" customHeight="1" thickBot="1">
      <c r="A35" s="60" t="s">
        <v>137</v>
      </c>
      <c r="B35" s="61"/>
      <c r="C35" s="69" t="s">
        <v>211</v>
      </c>
      <c r="D35" s="67">
        <v>1</v>
      </c>
      <c r="E35" s="143" t="s">
        <v>193</v>
      </c>
      <c r="F35" s="223">
        <v>25941689</v>
      </c>
      <c r="G35" s="223">
        <f t="shared" si="0"/>
        <v>25941689</v>
      </c>
      <c r="H35" s="171"/>
      <c r="I35" s="163"/>
    </row>
    <row r="36" spans="1:9" ht="17.25" customHeight="1" thickBot="1">
      <c r="A36" s="353" t="s">
        <v>434</v>
      </c>
      <c r="B36" s="354"/>
      <c r="C36" s="355"/>
      <c r="D36" s="121"/>
      <c r="E36" s="142"/>
      <c r="F36" s="140"/>
      <c r="G36" s="140">
        <f>SUM(G10:G35)</f>
        <v>111277891</v>
      </c>
      <c r="H36" s="171"/>
      <c r="I36" s="163"/>
    </row>
    <row r="37" spans="1:9" ht="16.5" customHeight="1" thickBot="1">
      <c r="A37" s="73"/>
      <c r="B37" s="25"/>
      <c r="C37" s="74"/>
      <c r="D37" s="45"/>
      <c r="E37" s="28"/>
      <c r="F37" s="162"/>
      <c r="G37" s="162"/>
      <c r="H37" s="171"/>
      <c r="I37" s="163"/>
    </row>
    <row r="38" spans="1:9" ht="15.75" customHeight="1" thickBot="1">
      <c r="A38" s="222">
        <v>2</v>
      </c>
      <c r="B38" s="285" t="s">
        <v>473</v>
      </c>
      <c r="C38" s="284"/>
      <c r="D38" s="124"/>
      <c r="E38" s="170"/>
      <c r="F38" s="225"/>
      <c r="G38" s="225"/>
      <c r="H38" s="171"/>
      <c r="I38" s="163"/>
    </row>
    <row r="39" spans="1:9" ht="68.25" customHeight="1" thickBot="1">
      <c r="A39" s="60" t="s">
        <v>24</v>
      </c>
      <c r="B39" s="61"/>
      <c r="C39" s="69" t="s">
        <v>84</v>
      </c>
      <c r="D39" s="67">
        <v>1</v>
      </c>
      <c r="E39" s="143" t="s">
        <v>2</v>
      </c>
      <c r="F39" s="223">
        <v>4707232</v>
      </c>
      <c r="G39" s="223">
        <f t="shared" ref="G39:G64" si="1">ROUND(F39*D39,0)</f>
        <v>4707232</v>
      </c>
      <c r="H39" s="171"/>
      <c r="I39" s="163"/>
    </row>
    <row r="40" spans="1:9" ht="15.75" thickBot="1">
      <c r="A40" s="60" t="s">
        <v>34</v>
      </c>
      <c r="B40" s="61"/>
      <c r="C40" s="69" t="s">
        <v>85</v>
      </c>
      <c r="D40" s="67">
        <v>2</v>
      </c>
      <c r="E40" s="143" t="s">
        <v>2</v>
      </c>
      <c r="F40" s="223">
        <v>60089</v>
      </c>
      <c r="G40" s="223">
        <f t="shared" si="1"/>
        <v>120178</v>
      </c>
      <c r="H40" s="171"/>
      <c r="I40" s="163"/>
    </row>
    <row r="41" spans="1:9" ht="89.25" customHeight="1" thickBot="1">
      <c r="A41" s="60" t="s">
        <v>35</v>
      </c>
      <c r="B41" s="61"/>
      <c r="C41" s="69" t="s">
        <v>86</v>
      </c>
      <c r="D41" s="67">
        <v>1</v>
      </c>
      <c r="E41" s="143" t="s">
        <v>2</v>
      </c>
      <c r="F41" s="223">
        <v>4474191</v>
      </c>
      <c r="G41" s="223">
        <f t="shared" si="1"/>
        <v>4474191</v>
      </c>
      <c r="H41" s="171"/>
      <c r="I41" s="163"/>
    </row>
    <row r="42" spans="1:9" ht="29.25" thickBot="1">
      <c r="A42" s="60" t="s">
        <v>37</v>
      </c>
      <c r="B42" s="61"/>
      <c r="C42" s="69" t="s">
        <v>87</v>
      </c>
      <c r="D42" s="67">
        <v>60</v>
      </c>
      <c r="E42" s="143" t="s">
        <v>2</v>
      </c>
      <c r="F42" s="223">
        <v>116853</v>
      </c>
      <c r="G42" s="223">
        <f t="shared" si="1"/>
        <v>7011180</v>
      </c>
      <c r="H42" s="171"/>
      <c r="I42" s="163"/>
    </row>
    <row r="43" spans="1:9" ht="15" customHeight="1" thickBot="1">
      <c r="A43" s="60" t="s">
        <v>38</v>
      </c>
      <c r="B43" s="61"/>
      <c r="C43" s="69" t="s">
        <v>88</v>
      </c>
      <c r="D43" s="67">
        <v>1</v>
      </c>
      <c r="E43" s="143" t="s">
        <v>2</v>
      </c>
      <c r="F43" s="223">
        <v>1010236</v>
      </c>
      <c r="G43" s="223">
        <f t="shared" si="1"/>
        <v>1010236</v>
      </c>
      <c r="H43" s="171"/>
      <c r="I43" s="163"/>
    </row>
    <row r="44" spans="1:9" ht="15" customHeight="1" thickBot="1">
      <c r="A44" s="60" t="s">
        <v>39</v>
      </c>
      <c r="B44" s="61"/>
      <c r="C44" s="69" t="s">
        <v>89</v>
      </c>
      <c r="D44" s="67">
        <v>1</v>
      </c>
      <c r="E44" s="143" t="s">
        <v>2</v>
      </c>
      <c r="F44" s="223">
        <v>1399453</v>
      </c>
      <c r="G44" s="223">
        <f t="shared" si="1"/>
        <v>1399453</v>
      </c>
      <c r="H44" s="171"/>
      <c r="I44" s="163"/>
    </row>
    <row r="45" spans="1:9" ht="15" customHeight="1" thickBot="1">
      <c r="A45" s="60" t="s">
        <v>40</v>
      </c>
      <c r="B45" s="61"/>
      <c r="C45" s="69" t="s">
        <v>90</v>
      </c>
      <c r="D45" s="67">
        <v>1</v>
      </c>
      <c r="E45" s="143" t="s">
        <v>2</v>
      </c>
      <c r="F45" s="223">
        <v>130857</v>
      </c>
      <c r="G45" s="223">
        <f t="shared" si="1"/>
        <v>130857</v>
      </c>
      <c r="H45" s="171"/>
      <c r="I45" s="163"/>
    </row>
    <row r="46" spans="1:9" ht="15" customHeight="1" thickBot="1">
      <c r="A46" s="60" t="s">
        <v>76</v>
      </c>
      <c r="B46" s="61"/>
      <c r="C46" s="69" t="s">
        <v>91</v>
      </c>
      <c r="D46" s="67">
        <v>1</v>
      </c>
      <c r="E46" s="143" t="s">
        <v>2</v>
      </c>
      <c r="F46" s="223">
        <v>229140</v>
      </c>
      <c r="G46" s="223">
        <f t="shared" si="1"/>
        <v>229140</v>
      </c>
      <c r="H46" s="171"/>
      <c r="I46" s="163"/>
    </row>
    <row r="47" spans="1:9" ht="29.25" customHeight="1" thickBot="1">
      <c r="A47" s="60" t="s">
        <v>77</v>
      </c>
      <c r="B47" s="61"/>
      <c r="C47" s="69" t="s">
        <v>92</v>
      </c>
      <c r="D47" s="67">
        <v>1</v>
      </c>
      <c r="E47" s="143" t="s">
        <v>2</v>
      </c>
      <c r="F47" s="223">
        <v>927822</v>
      </c>
      <c r="G47" s="223">
        <f t="shared" si="1"/>
        <v>927822</v>
      </c>
      <c r="H47" s="171"/>
      <c r="I47" s="163"/>
    </row>
    <row r="48" spans="1:9" ht="15" customHeight="1" thickBot="1">
      <c r="A48" s="60" t="s">
        <v>41</v>
      </c>
      <c r="B48" s="61"/>
      <c r="C48" s="69" t="s">
        <v>93</v>
      </c>
      <c r="D48" s="67">
        <v>1</v>
      </c>
      <c r="E48" s="143" t="s">
        <v>2</v>
      </c>
      <c r="F48" s="223">
        <v>202196</v>
      </c>
      <c r="G48" s="223">
        <f t="shared" si="1"/>
        <v>202196</v>
      </c>
      <c r="H48" s="171"/>
      <c r="I48" s="163"/>
    </row>
    <row r="49" spans="1:9" ht="29.25" customHeight="1" thickBot="1">
      <c r="A49" s="60" t="s">
        <v>78</v>
      </c>
      <c r="B49" s="61"/>
      <c r="C49" s="69" t="s">
        <v>94</v>
      </c>
      <c r="D49" s="67">
        <v>1</v>
      </c>
      <c r="E49" s="143" t="s">
        <v>2</v>
      </c>
      <c r="F49" s="223">
        <v>398356</v>
      </c>
      <c r="G49" s="223">
        <f t="shared" si="1"/>
        <v>398356</v>
      </c>
      <c r="H49" s="171"/>
      <c r="I49" s="163"/>
    </row>
    <row r="50" spans="1:9" ht="29.25" customHeight="1" thickBot="1">
      <c r="A50" s="60" t="s">
        <v>79</v>
      </c>
      <c r="B50" s="61"/>
      <c r="C50" s="69" t="s">
        <v>95</v>
      </c>
      <c r="D50" s="67">
        <v>1</v>
      </c>
      <c r="E50" s="143" t="s">
        <v>2</v>
      </c>
      <c r="F50" s="223">
        <v>995630</v>
      </c>
      <c r="G50" s="223">
        <f t="shared" si="1"/>
        <v>995630</v>
      </c>
      <c r="H50" s="171"/>
      <c r="I50" s="163"/>
    </row>
    <row r="51" spans="1:9" ht="32.25" customHeight="1" thickBot="1">
      <c r="A51" s="60" t="s">
        <v>80</v>
      </c>
      <c r="B51" s="61"/>
      <c r="C51" s="69" t="s">
        <v>96</v>
      </c>
      <c r="D51" s="67">
        <v>2</v>
      </c>
      <c r="E51" s="143" t="s">
        <v>2</v>
      </c>
      <c r="F51" s="223">
        <v>362142</v>
      </c>
      <c r="G51" s="223">
        <f t="shared" si="1"/>
        <v>724284</v>
      </c>
      <c r="H51" s="171"/>
      <c r="I51" s="163"/>
    </row>
    <row r="52" spans="1:9" ht="28.5" customHeight="1" thickBot="1">
      <c r="A52" s="60" t="s">
        <v>81</v>
      </c>
      <c r="B52" s="61"/>
      <c r="C52" s="69" t="s">
        <v>97</v>
      </c>
      <c r="D52" s="67">
        <v>1</v>
      </c>
      <c r="E52" s="143" t="s">
        <v>2</v>
      </c>
      <c r="F52" s="223">
        <v>319677</v>
      </c>
      <c r="G52" s="223">
        <f t="shared" si="1"/>
        <v>319677</v>
      </c>
      <c r="H52" s="171"/>
      <c r="I52" s="163"/>
    </row>
    <row r="53" spans="1:9" ht="41.25" customHeight="1" thickBot="1">
      <c r="A53" s="60" t="s">
        <v>82</v>
      </c>
      <c r="B53" s="61"/>
      <c r="C53" s="69" t="s">
        <v>98</v>
      </c>
      <c r="D53" s="67">
        <v>1</v>
      </c>
      <c r="E53" s="143" t="s">
        <v>2</v>
      </c>
      <c r="F53" s="223">
        <v>500100</v>
      </c>
      <c r="G53" s="223">
        <f t="shared" si="1"/>
        <v>500100</v>
      </c>
      <c r="H53" s="171"/>
      <c r="I53" s="163"/>
    </row>
    <row r="54" spans="1:9" ht="27.75" customHeight="1" thickBot="1">
      <c r="A54" s="60" t="s">
        <v>116</v>
      </c>
      <c r="B54" s="61"/>
      <c r="C54" s="69" t="s">
        <v>99</v>
      </c>
      <c r="D54" s="67">
        <v>35</v>
      </c>
      <c r="E54" s="143" t="s">
        <v>3</v>
      </c>
      <c r="F54" s="223">
        <v>3688</v>
      </c>
      <c r="G54" s="223">
        <f t="shared" si="1"/>
        <v>129080</v>
      </c>
      <c r="H54" s="171"/>
      <c r="I54" s="163"/>
    </row>
    <row r="55" spans="1:9" ht="14.25" customHeight="1" thickBot="1">
      <c r="A55" s="60" t="s">
        <v>138</v>
      </c>
      <c r="B55" s="61"/>
      <c r="C55" s="69" t="s">
        <v>100</v>
      </c>
      <c r="D55" s="67">
        <v>3</v>
      </c>
      <c r="E55" s="143" t="s">
        <v>3</v>
      </c>
      <c r="F55" s="223">
        <v>34482</v>
      </c>
      <c r="G55" s="223">
        <f t="shared" si="1"/>
        <v>103446</v>
      </c>
      <c r="H55" s="171"/>
      <c r="I55" s="163"/>
    </row>
    <row r="56" spans="1:9" ht="14.25" customHeight="1" thickBot="1">
      <c r="A56" s="60" t="s">
        <v>139</v>
      </c>
      <c r="B56" s="61"/>
      <c r="C56" s="69" t="s">
        <v>101</v>
      </c>
      <c r="D56" s="67">
        <v>6</v>
      </c>
      <c r="E56" s="143" t="s">
        <v>109</v>
      </c>
      <c r="F56" s="223">
        <v>6053</v>
      </c>
      <c r="G56" s="223">
        <f t="shared" si="1"/>
        <v>36318</v>
      </c>
      <c r="H56" s="171"/>
      <c r="I56" s="163"/>
    </row>
    <row r="57" spans="1:9" ht="14.25" customHeight="1" thickBot="1">
      <c r="A57" s="60" t="s">
        <v>140</v>
      </c>
      <c r="B57" s="61"/>
      <c r="C57" s="69" t="s">
        <v>102</v>
      </c>
      <c r="D57" s="67">
        <v>1</v>
      </c>
      <c r="E57" s="143" t="s">
        <v>108</v>
      </c>
      <c r="F57" s="223">
        <v>766423</v>
      </c>
      <c r="G57" s="223">
        <f t="shared" si="1"/>
        <v>766423</v>
      </c>
      <c r="H57" s="171"/>
      <c r="I57" s="163"/>
    </row>
    <row r="58" spans="1:9" ht="14.25" customHeight="1" thickBot="1">
      <c r="A58" s="60" t="s">
        <v>141</v>
      </c>
      <c r="B58" s="61"/>
      <c r="C58" s="69" t="s">
        <v>103</v>
      </c>
      <c r="D58" s="67">
        <v>2</v>
      </c>
      <c r="E58" s="143" t="s">
        <v>108</v>
      </c>
      <c r="F58" s="223">
        <v>166620</v>
      </c>
      <c r="G58" s="223">
        <f t="shared" si="1"/>
        <v>333240</v>
      </c>
      <c r="H58" s="171"/>
      <c r="I58" s="163"/>
    </row>
    <row r="59" spans="1:9" ht="15" customHeight="1" thickBot="1">
      <c r="A59" s="60" t="s">
        <v>142</v>
      </c>
      <c r="B59" s="61"/>
      <c r="C59" s="69" t="s">
        <v>104</v>
      </c>
      <c r="D59" s="67">
        <v>1</v>
      </c>
      <c r="E59" s="143" t="s">
        <v>110</v>
      </c>
      <c r="F59" s="223">
        <v>1161176</v>
      </c>
      <c r="G59" s="223">
        <f t="shared" si="1"/>
        <v>1161176</v>
      </c>
      <c r="H59" s="171"/>
      <c r="I59" s="163"/>
    </row>
    <row r="60" spans="1:9" ht="15" customHeight="1" thickBot="1">
      <c r="A60" s="60" t="s">
        <v>143</v>
      </c>
      <c r="B60" s="61"/>
      <c r="C60" s="69" t="s">
        <v>105</v>
      </c>
      <c r="D60" s="67">
        <v>2</v>
      </c>
      <c r="E60" s="143" t="s">
        <v>110</v>
      </c>
      <c r="F60" s="223">
        <v>875139</v>
      </c>
      <c r="G60" s="223">
        <f t="shared" si="1"/>
        <v>1750278</v>
      </c>
      <c r="H60" s="171"/>
      <c r="I60" s="163"/>
    </row>
    <row r="61" spans="1:9" ht="15" customHeight="1" thickBot="1">
      <c r="A61" s="60" t="s">
        <v>144</v>
      </c>
      <c r="B61" s="61"/>
      <c r="C61" s="69" t="s">
        <v>106</v>
      </c>
      <c r="D61" s="67">
        <v>4</v>
      </c>
      <c r="E61" s="143" t="s">
        <v>111</v>
      </c>
      <c r="F61" s="223">
        <v>47260</v>
      </c>
      <c r="G61" s="223">
        <f t="shared" si="1"/>
        <v>189040</v>
      </c>
      <c r="H61" s="171"/>
      <c r="I61" s="163"/>
    </row>
    <row r="62" spans="1:9" ht="15" customHeight="1" thickBot="1">
      <c r="A62" s="60" t="s">
        <v>145</v>
      </c>
      <c r="B62" s="61"/>
      <c r="C62" s="69" t="s">
        <v>107</v>
      </c>
      <c r="D62" s="67">
        <v>1</v>
      </c>
      <c r="E62" s="143" t="s">
        <v>111</v>
      </c>
      <c r="F62" s="223">
        <v>175028</v>
      </c>
      <c r="G62" s="223">
        <f t="shared" si="1"/>
        <v>175028</v>
      </c>
      <c r="H62" s="171"/>
      <c r="I62" s="163"/>
    </row>
    <row r="63" spans="1:9" ht="29.25" customHeight="1" thickBot="1">
      <c r="A63" s="60" t="s">
        <v>146</v>
      </c>
      <c r="B63" s="61"/>
      <c r="C63" s="69" t="s">
        <v>358</v>
      </c>
      <c r="D63" s="67">
        <v>2</v>
      </c>
      <c r="E63" s="143" t="s">
        <v>110</v>
      </c>
      <c r="F63" s="223">
        <v>10676459</v>
      </c>
      <c r="G63" s="223">
        <f t="shared" si="1"/>
        <v>21352918</v>
      </c>
      <c r="H63" s="171"/>
      <c r="I63" s="163"/>
    </row>
    <row r="64" spans="1:9" ht="120.75" customHeight="1" thickBot="1">
      <c r="A64" s="60" t="s">
        <v>147</v>
      </c>
      <c r="B64" s="61"/>
      <c r="C64" s="69" t="s">
        <v>211</v>
      </c>
      <c r="D64" s="67">
        <v>1</v>
      </c>
      <c r="E64" s="143" t="s">
        <v>110</v>
      </c>
      <c r="F64" s="223">
        <v>13040831</v>
      </c>
      <c r="G64" s="223">
        <f t="shared" si="1"/>
        <v>13040831</v>
      </c>
      <c r="H64" s="171"/>
      <c r="I64" s="163"/>
    </row>
    <row r="65" spans="1:8" ht="15.75" customHeight="1" thickBot="1">
      <c r="A65" s="353" t="s">
        <v>434</v>
      </c>
      <c r="B65" s="354"/>
      <c r="C65" s="355"/>
      <c r="D65" s="121"/>
      <c r="E65" s="142"/>
      <c r="F65" s="140"/>
      <c r="G65" s="140">
        <f>SUM(G39:G64)</f>
        <v>62188310</v>
      </c>
      <c r="H65" s="171"/>
    </row>
    <row r="66" spans="1:8" ht="15.75" customHeight="1">
      <c r="A66" s="73"/>
      <c r="B66" s="25"/>
      <c r="C66" s="74"/>
      <c r="D66" s="45"/>
      <c r="E66" s="172"/>
      <c r="F66" s="163"/>
      <c r="G66" s="163"/>
      <c r="H66" s="171"/>
    </row>
    <row r="67" spans="1:8" ht="15.75" thickBot="1">
      <c r="E67" s="173"/>
      <c r="F67" s="226"/>
      <c r="G67" s="226"/>
      <c r="H67" s="171"/>
    </row>
    <row r="68" spans="1:8" ht="30" customHeight="1" thickBot="1">
      <c r="A68" s="60">
        <v>1</v>
      </c>
      <c r="B68" s="394" t="str">
        <f>+B9</f>
        <v>SUMINISTRO E INSTALACION SISTEMA DE DETECCIÓN Y EXTINCIÓN DE INCENDIO CUARTO DE SERVIDORES</v>
      </c>
      <c r="C68" s="395"/>
      <c r="D68" s="396"/>
      <c r="E68" s="141">
        <f>G36</f>
        <v>111277891</v>
      </c>
      <c r="F68" s="227"/>
      <c r="G68" s="144"/>
      <c r="H68" s="171"/>
    </row>
    <row r="69" spans="1:8" ht="30" customHeight="1" thickBot="1">
      <c r="A69" s="60">
        <v>2</v>
      </c>
      <c r="B69" s="394" t="str">
        <f>+B38</f>
        <v>SUMINISTRO E INSTALACION SISTEMA DE DETECCIÓN Y EXTINCIÓN DE INCENDIO CUARTO ELECTRICO</v>
      </c>
      <c r="C69" s="395"/>
      <c r="D69" s="396"/>
      <c r="E69" s="141">
        <f>G65</f>
        <v>62188310</v>
      </c>
      <c r="F69" s="227"/>
      <c r="G69" s="144"/>
      <c r="H69" s="171"/>
    </row>
    <row r="70" spans="1:8" ht="15.75" thickBot="1">
      <c r="A70" s="17"/>
      <c r="B70" s="18"/>
      <c r="C70" s="19"/>
      <c r="D70" s="20"/>
      <c r="E70" s="174"/>
      <c r="F70" s="163"/>
      <c r="G70" s="163"/>
      <c r="H70" s="171"/>
    </row>
    <row r="71" spans="1:8" ht="15.75" thickBot="1">
      <c r="A71" s="347" t="s">
        <v>5</v>
      </c>
      <c r="B71" s="348"/>
      <c r="C71" s="9" t="s">
        <v>408</v>
      </c>
      <c r="D71" s="10"/>
      <c r="E71" s="147">
        <f>E68+E69</f>
        <v>173466201</v>
      </c>
      <c r="F71" s="228"/>
      <c r="G71" s="144"/>
      <c r="H71" s="171"/>
    </row>
    <row r="72" spans="1:8" ht="15.75" thickBot="1">
      <c r="A72" s="349"/>
      <c r="B72" s="350"/>
      <c r="C72" s="9" t="s">
        <v>438</v>
      </c>
      <c r="D72" s="266">
        <v>0.18</v>
      </c>
      <c r="E72" s="147">
        <f>ROUND(E$71*$D72,0)</f>
        <v>31223916</v>
      </c>
      <c r="F72" s="228"/>
      <c r="G72" s="144"/>
      <c r="H72" s="171"/>
    </row>
    <row r="73" spans="1:8" ht="15.75" thickBot="1">
      <c r="A73" s="349"/>
      <c r="B73" s="350"/>
      <c r="C73" s="9" t="s">
        <v>439</v>
      </c>
      <c r="D73" s="266">
        <v>0.05</v>
      </c>
      <c r="E73" s="147">
        <f t="shared" ref="E73" si="2">ROUND(E$71*$D73,0)</f>
        <v>8673310</v>
      </c>
      <c r="F73" s="228"/>
      <c r="G73" s="144"/>
      <c r="H73" s="171"/>
    </row>
    <row r="74" spans="1:8" ht="15.75" thickBot="1">
      <c r="A74" s="349"/>
      <c r="B74" s="350"/>
      <c r="C74" s="9" t="s">
        <v>440</v>
      </c>
      <c r="D74" s="266">
        <v>0.02</v>
      </c>
      <c r="E74" s="147">
        <f>ROUND(E$71*$D74,0)</f>
        <v>3469324</v>
      </c>
      <c r="F74" s="228"/>
      <c r="G74" s="144"/>
      <c r="H74" s="171"/>
    </row>
    <row r="75" spans="1:8" ht="15.75" thickBot="1">
      <c r="A75" s="349"/>
      <c r="B75" s="350"/>
      <c r="C75" s="9" t="s">
        <v>441</v>
      </c>
      <c r="D75" s="266">
        <v>0.25</v>
      </c>
      <c r="E75" s="147">
        <f>SUM(E72:E74)</f>
        <v>43366550</v>
      </c>
      <c r="F75" s="228"/>
      <c r="G75" s="144"/>
      <c r="H75" s="171"/>
    </row>
    <row r="76" spans="1:8" ht="15.75" thickBot="1">
      <c r="A76" s="349"/>
      <c r="B76" s="350"/>
      <c r="C76" s="9" t="s">
        <v>443</v>
      </c>
      <c r="D76" s="266"/>
      <c r="E76" s="147">
        <f>+E71+E75</f>
        <v>216832751</v>
      </c>
      <c r="F76" s="228"/>
      <c r="G76" s="144"/>
      <c r="H76" s="171"/>
    </row>
    <row r="77" spans="1:8" ht="15.75" thickBot="1">
      <c r="A77" s="349"/>
      <c r="B77" s="350"/>
      <c r="C77" s="9" t="s">
        <v>442</v>
      </c>
      <c r="D77" s="266">
        <v>0.19</v>
      </c>
      <c r="E77" s="147">
        <f>ROUND(E$71*$D73*$D77,0)</f>
        <v>1647929</v>
      </c>
      <c r="F77" s="228"/>
      <c r="G77" s="144"/>
      <c r="H77" s="171"/>
    </row>
    <row r="78" spans="1:8" ht="15.75" thickBot="1">
      <c r="A78" s="351"/>
      <c r="B78" s="352"/>
      <c r="C78" s="9" t="s">
        <v>471</v>
      </c>
      <c r="D78" s="10"/>
      <c r="E78" s="147">
        <f>SUM(E76:E77)</f>
        <v>218480680</v>
      </c>
      <c r="F78" s="228"/>
      <c r="G78" s="144"/>
      <c r="H78" s="171"/>
    </row>
    <row r="79" spans="1:8">
      <c r="E79" s="175"/>
      <c r="F79" s="226"/>
      <c r="G79" s="226"/>
      <c r="H79" s="171"/>
    </row>
    <row r="80" spans="1:8">
      <c r="E80" s="165">
        <v>218480680</v>
      </c>
      <c r="F80" s="226"/>
      <c r="G80" s="226"/>
      <c r="H80" s="171"/>
    </row>
    <row r="81" spans="5:8">
      <c r="E81" s="163"/>
      <c r="F81" s="226"/>
      <c r="G81" s="226"/>
      <c r="H81" s="171"/>
    </row>
    <row r="82" spans="5:8">
      <c r="E82" s="210"/>
      <c r="F82" s="226"/>
      <c r="G82" s="226"/>
      <c r="H82" s="171"/>
    </row>
    <row r="83" spans="5:8">
      <c r="E83" s="176"/>
      <c r="F83" s="226"/>
      <c r="G83" s="226"/>
      <c r="H83" s="171"/>
    </row>
    <row r="84" spans="5:8">
      <c r="E84" s="176"/>
      <c r="F84" s="226"/>
      <c r="G84" s="226"/>
      <c r="H84" s="171"/>
    </row>
    <row r="85" spans="5:8">
      <c r="E85" s="176"/>
      <c r="F85" s="226"/>
      <c r="G85" s="226"/>
      <c r="H85" s="171"/>
    </row>
    <row r="86" spans="5:8">
      <c r="E86" s="176"/>
      <c r="F86" s="226"/>
      <c r="G86" s="226"/>
      <c r="H86" s="171"/>
    </row>
    <row r="87" spans="5:8">
      <c r="E87" s="176"/>
      <c r="F87" s="226"/>
      <c r="G87" s="226"/>
      <c r="H87" s="171"/>
    </row>
    <row r="88" spans="5:8">
      <c r="E88" s="176"/>
      <c r="F88" s="226"/>
      <c r="G88" s="226"/>
      <c r="H88" s="171"/>
    </row>
    <row r="89" spans="5:8">
      <c r="E89" s="176"/>
      <c r="F89" s="226"/>
      <c r="G89" s="226"/>
      <c r="H89" s="171"/>
    </row>
    <row r="90" spans="5:8">
      <c r="E90" s="176"/>
      <c r="F90" s="226"/>
      <c r="G90" s="226"/>
      <c r="H90" s="171"/>
    </row>
    <row r="91" spans="5:8">
      <c r="E91" s="176"/>
      <c r="F91" s="226"/>
      <c r="G91" s="226"/>
      <c r="H91" s="171"/>
    </row>
    <row r="92" spans="5:8">
      <c r="E92" s="176"/>
      <c r="F92" s="226"/>
      <c r="G92" s="226"/>
      <c r="H92" s="171"/>
    </row>
    <row r="93" spans="5:8">
      <c r="E93" s="176"/>
      <c r="F93" s="226"/>
      <c r="G93" s="226"/>
      <c r="H93" s="171"/>
    </row>
    <row r="94" spans="5:8">
      <c r="E94" s="176"/>
    </row>
  </sheetData>
  <mergeCells count="12">
    <mergeCell ref="A71:B78"/>
    <mergeCell ref="A65:C65"/>
    <mergeCell ref="A1:G1"/>
    <mergeCell ref="A2:G2"/>
    <mergeCell ref="A3:G3"/>
    <mergeCell ref="A4:G4"/>
    <mergeCell ref="A5:B5"/>
    <mergeCell ref="C5:E5"/>
    <mergeCell ref="A7:G7"/>
    <mergeCell ref="B68:D68"/>
    <mergeCell ref="B69:D69"/>
    <mergeCell ref="A36:C36"/>
  </mergeCells>
  <pageMargins left="0.25" right="0.25" top="0.75" bottom="0.75" header="0.3" footer="0.3"/>
  <pageSetup scale="8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91" zoomScaleNormal="91" workbookViewId="0">
      <selection activeCell="A2" sqref="A2:G2"/>
    </sheetView>
  </sheetViews>
  <sheetFormatPr baseColWidth="10" defaultRowHeight="14.25"/>
  <cols>
    <col min="1" max="1" width="9.5703125" style="31" customWidth="1"/>
    <col min="2" max="2" width="21.85546875" style="31" customWidth="1"/>
    <col min="3" max="3" width="60.28515625" style="31" customWidth="1"/>
    <col min="4" max="5" width="11.42578125" style="31"/>
    <col min="6" max="6" width="17.85546875" style="31" customWidth="1"/>
    <col min="7" max="7" width="20.42578125" style="31" customWidth="1"/>
    <col min="8" max="8" width="15.5703125" style="31" bestFit="1" customWidth="1"/>
    <col min="9" max="16384" width="11.42578125" style="31"/>
  </cols>
  <sheetData>
    <row r="1" spans="1:8" ht="15">
      <c r="A1" s="346" t="s">
        <v>118</v>
      </c>
      <c r="B1" s="346"/>
      <c r="C1" s="346"/>
      <c r="D1" s="346"/>
      <c r="E1" s="346"/>
      <c r="F1" s="346"/>
      <c r="G1" s="346"/>
    </row>
    <row r="2" spans="1:8" ht="15">
      <c r="A2" s="346" t="s">
        <v>493</v>
      </c>
      <c r="B2" s="346"/>
      <c r="C2" s="346"/>
      <c r="D2" s="346"/>
      <c r="E2" s="346"/>
      <c r="F2" s="346"/>
      <c r="G2" s="346"/>
    </row>
    <row r="3" spans="1:8" ht="15">
      <c r="A3" s="346" t="s">
        <v>119</v>
      </c>
      <c r="B3" s="346"/>
      <c r="C3" s="346"/>
      <c r="D3" s="346"/>
      <c r="E3" s="346"/>
      <c r="F3" s="346"/>
      <c r="G3" s="346"/>
    </row>
    <row r="4" spans="1:8" ht="15">
      <c r="A4" s="346" t="s">
        <v>120</v>
      </c>
      <c r="B4" s="346"/>
      <c r="C4" s="346"/>
      <c r="D4" s="346"/>
      <c r="E4" s="346"/>
      <c r="F4" s="346"/>
      <c r="G4" s="346"/>
    </row>
    <row r="5" spans="1:8" ht="67.5" customHeight="1" thickBot="1">
      <c r="A5" s="397" t="s">
        <v>490</v>
      </c>
      <c r="B5" s="397"/>
      <c r="C5" s="397" t="s">
        <v>479</v>
      </c>
      <c r="D5" s="397"/>
      <c r="E5" s="397"/>
      <c r="F5" s="120"/>
      <c r="G5" s="120"/>
    </row>
    <row r="6" spans="1:8" ht="30.75" thickBot="1">
      <c r="A6" s="32" t="s">
        <v>6</v>
      </c>
      <c r="B6" s="32" t="s">
        <v>7</v>
      </c>
      <c r="C6" s="181" t="s">
        <v>8</v>
      </c>
      <c r="D6" s="182" t="s">
        <v>9</v>
      </c>
      <c r="E6" s="183" t="s">
        <v>10</v>
      </c>
      <c r="F6" s="33" t="s">
        <v>0</v>
      </c>
      <c r="G6" s="34" t="s">
        <v>1</v>
      </c>
    </row>
    <row r="7" spans="1:8" ht="42.75">
      <c r="A7" s="184" t="s">
        <v>13</v>
      </c>
      <c r="B7" s="185"/>
      <c r="C7" s="186" t="s">
        <v>380</v>
      </c>
      <c r="D7" s="207">
        <v>45</v>
      </c>
      <c r="E7" s="207" t="s">
        <v>411</v>
      </c>
      <c r="F7" s="201">
        <v>20000</v>
      </c>
      <c r="G7" s="189">
        <f>ROUND(F7*D7,0)</f>
        <v>900000</v>
      </c>
    </row>
    <row r="8" spans="1:8" ht="71.25" customHeight="1">
      <c r="A8" s="190" t="s">
        <v>14</v>
      </c>
      <c r="B8" s="191"/>
      <c r="C8" s="192" t="s">
        <v>410</v>
      </c>
      <c r="D8" s="187">
        <v>30</v>
      </c>
      <c r="E8" s="188" t="s">
        <v>381</v>
      </c>
      <c r="F8" s="202">
        <v>390000</v>
      </c>
      <c r="G8" s="287">
        <f t="shared" ref="G8:G39" si="0">ROUND(F8*D8,0)</f>
        <v>11700000</v>
      </c>
    </row>
    <row r="9" spans="1:8" ht="57">
      <c r="A9" s="190" t="s">
        <v>15</v>
      </c>
      <c r="B9" s="191"/>
      <c r="C9" s="192" t="s">
        <v>382</v>
      </c>
      <c r="D9" s="187">
        <v>64</v>
      </c>
      <c r="E9" s="188" t="s">
        <v>383</v>
      </c>
      <c r="F9" s="203">
        <v>350000</v>
      </c>
      <c r="G9" s="287">
        <f t="shared" si="0"/>
        <v>22400000</v>
      </c>
      <c r="H9" s="179"/>
    </row>
    <row r="10" spans="1:8" ht="28.5">
      <c r="A10" s="190" t="s">
        <v>16</v>
      </c>
      <c r="B10" s="191"/>
      <c r="C10" s="192" t="s">
        <v>384</v>
      </c>
      <c r="D10" s="187">
        <v>34</v>
      </c>
      <c r="E10" s="188" t="s">
        <v>3</v>
      </c>
      <c r="F10" s="204">
        <v>25000</v>
      </c>
      <c r="G10" s="287">
        <f t="shared" si="0"/>
        <v>850000</v>
      </c>
      <c r="H10" s="179"/>
    </row>
    <row r="11" spans="1:8" ht="114">
      <c r="A11" s="190" t="s">
        <v>17</v>
      </c>
      <c r="B11" s="191"/>
      <c r="C11" s="192" t="s">
        <v>385</v>
      </c>
      <c r="D11" s="187">
        <v>70</v>
      </c>
      <c r="E11" s="188" t="s">
        <v>383</v>
      </c>
      <c r="F11" s="204">
        <v>270000</v>
      </c>
      <c r="G11" s="287">
        <f t="shared" si="0"/>
        <v>18900000</v>
      </c>
      <c r="H11" s="179"/>
    </row>
    <row r="12" spans="1:8" ht="42.75">
      <c r="A12" s="190" t="s">
        <v>18</v>
      </c>
      <c r="B12" s="191"/>
      <c r="C12" s="192" t="s">
        <v>386</v>
      </c>
      <c r="D12" s="187">
        <v>60</v>
      </c>
      <c r="E12" s="188" t="s">
        <v>383</v>
      </c>
      <c r="F12" s="204">
        <v>50000</v>
      </c>
      <c r="G12" s="287">
        <f t="shared" si="0"/>
        <v>3000000</v>
      </c>
      <c r="H12" s="179"/>
    </row>
    <row r="13" spans="1:8" ht="22.5" customHeight="1">
      <c r="A13" s="190" t="s">
        <v>19</v>
      </c>
      <c r="B13" s="191"/>
      <c r="C13" s="192" t="s">
        <v>387</v>
      </c>
      <c r="D13" s="187">
        <v>70</v>
      </c>
      <c r="E13" s="188" t="s">
        <v>383</v>
      </c>
      <c r="F13" s="204">
        <v>20000</v>
      </c>
      <c r="G13" s="287">
        <f t="shared" si="0"/>
        <v>1400000</v>
      </c>
      <c r="H13" s="179"/>
    </row>
    <row r="14" spans="1:8" ht="57">
      <c r="A14" s="190" t="s">
        <v>20</v>
      </c>
      <c r="B14" s="191"/>
      <c r="C14" s="192" t="s">
        <v>388</v>
      </c>
      <c r="D14" s="187">
        <v>10</v>
      </c>
      <c r="E14" s="188" t="s">
        <v>383</v>
      </c>
      <c r="F14" s="204">
        <v>200000</v>
      </c>
      <c r="G14" s="287">
        <f t="shared" si="0"/>
        <v>2000000</v>
      </c>
      <c r="H14" s="179"/>
    </row>
    <row r="15" spans="1:8" ht="56.25" customHeight="1">
      <c r="A15" s="190" t="s">
        <v>21</v>
      </c>
      <c r="B15" s="191"/>
      <c r="C15" s="192" t="s">
        <v>389</v>
      </c>
      <c r="D15" s="187">
        <v>2</v>
      </c>
      <c r="E15" s="188" t="s">
        <v>223</v>
      </c>
      <c r="F15" s="204">
        <v>150000</v>
      </c>
      <c r="G15" s="287">
        <f t="shared" si="0"/>
        <v>300000</v>
      </c>
      <c r="H15" s="179"/>
    </row>
    <row r="16" spans="1:8" ht="28.5">
      <c r="A16" s="190" t="s">
        <v>22</v>
      </c>
      <c r="B16" s="191"/>
      <c r="C16" s="192" t="s">
        <v>390</v>
      </c>
      <c r="D16" s="187">
        <v>10</v>
      </c>
      <c r="E16" s="188" t="s">
        <v>383</v>
      </c>
      <c r="F16" s="205">
        <v>270000</v>
      </c>
      <c r="G16" s="287">
        <f t="shared" si="0"/>
        <v>2700000</v>
      </c>
    </row>
    <row r="17" spans="1:8" ht="28.5">
      <c r="A17" s="190" t="s">
        <v>23</v>
      </c>
      <c r="B17" s="191"/>
      <c r="C17" s="192" t="s">
        <v>391</v>
      </c>
      <c r="D17" s="187">
        <v>133</v>
      </c>
      <c r="E17" s="188" t="s">
        <v>383</v>
      </c>
      <c r="F17" s="204">
        <v>19000</v>
      </c>
      <c r="G17" s="287">
        <f t="shared" si="0"/>
        <v>2527000</v>
      </c>
      <c r="H17" s="180"/>
    </row>
    <row r="18" spans="1:8" ht="42.75">
      <c r="A18" s="190" t="s">
        <v>123</v>
      </c>
      <c r="B18" s="191"/>
      <c r="C18" s="192" t="s">
        <v>392</v>
      </c>
      <c r="D18" s="187">
        <v>62</v>
      </c>
      <c r="E18" s="188" t="s">
        <v>383</v>
      </c>
      <c r="F18" s="204">
        <v>45000</v>
      </c>
      <c r="G18" s="287">
        <f t="shared" si="0"/>
        <v>2790000</v>
      </c>
      <c r="H18" s="180"/>
    </row>
    <row r="19" spans="1:8" ht="185.25">
      <c r="A19" s="190" t="s">
        <v>124</v>
      </c>
      <c r="B19" s="191"/>
      <c r="C19" s="193" t="s">
        <v>393</v>
      </c>
      <c r="D19" s="187">
        <v>38</v>
      </c>
      <c r="E19" s="188" t="s">
        <v>3</v>
      </c>
      <c r="F19" s="204">
        <v>560000</v>
      </c>
      <c r="G19" s="287">
        <f t="shared" si="0"/>
        <v>21280000</v>
      </c>
    </row>
    <row r="20" spans="1:8" ht="156" customHeight="1">
      <c r="A20" s="190" t="s">
        <v>125</v>
      </c>
      <c r="B20" s="191"/>
      <c r="C20" s="192" t="s">
        <v>394</v>
      </c>
      <c r="D20" s="187">
        <v>1</v>
      </c>
      <c r="E20" s="188" t="s">
        <v>223</v>
      </c>
      <c r="F20" s="201">
        <v>6000000</v>
      </c>
      <c r="G20" s="287">
        <f t="shared" si="0"/>
        <v>6000000</v>
      </c>
    </row>
    <row r="21" spans="1:8" ht="159" customHeight="1">
      <c r="A21" s="190" t="s">
        <v>126</v>
      </c>
      <c r="B21" s="191"/>
      <c r="C21" s="192" t="s">
        <v>395</v>
      </c>
      <c r="D21" s="187">
        <v>3</v>
      </c>
      <c r="E21" s="188" t="s">
        <v>223</v>
      </c>
      <c r="F21" s="201">
        <v>2600000</v>
      </c>
      <c r="G21" s="287">
        <f t="shared" si="0"/>
        <v>7800000</v>
      </c>
    </row>
    <row r="22" spans="1:8" ht="267.75" customHeight="1">
      <c r="A22" s="190" t="s">
        <v>127</v>
      </c>
      <c r="B22" s="191"/>
      <c r="C22" s="192" t="s">
        <v>412</v>
      </c>
      <c r="D22" s="187">
        <v>15</v>
      </c>
      <c r="E22" s="188" t="s">
        <v>3</v>
      </c>
      <c r="F22" s="204">
        <v>1050000</v>
      </c>
      <c r="G22" s="287">
        <f t="shared" si="0"/>
        <v>15750000</v>
      </c>
    </row>
    <row r="23" spans="1:8" ht="28.5">
      <c r="A23" s="190" t="s">
        <v>128</v>
      </c>
      <c r="B23" s="191"/>
      <c r="C23" s="194" t="s">
        <v>396</v>
      </c>
      <c r="D23" s="195">
        <v>25</v>
      </c>
      <c r="E23" s="195" t="s">
        <v>109</v>
      </c>
      <c r="F23" s="204">
        <v>150000</v>
      </c>
      <c r="G23" s="287">
        <f t="shared" si="0"/>
        <v>3750000</v>
      </c>
    </row>
    <row r="24" spans="1:8" ht="42.75">
      <c r="A24" s="190" t="s">
        <v>129</v>
      </c>
      <c r="B24" s="191"/>
      <c r="C24" s="194" t="s">
        <v>397</v>
      </c>
      <c r="D24" s="195">
        <v>1700</v>
      </c>
      <c r="E24" s="195" t="s">
        <v>398</v>
      </c>
      <c r="F24" s="204">
        <v>9000</v>
      </c>
      <c r="G24" s="287">
        <f t="shared" si="0"/>
        <v>15300000</v>
      </c>
    </row>
    <row r="25" spans="1:8">
      <c r="A25" s="190" t="s">
        <v>130</v>
      </c>
      <c r="B25" s="191"/>
      <c r="C25" s="194" t="s">
        <v>399</v>
      </c>
      <c r="D25" s="195" t="s">
        <v>400</v>
      </c>
      <c r="E25" s="195" t="s">
        <v>401</v>
      </c>
      <c r="F25" s="204">
        <v>120000</v>
      </c>
      <c r="G25" s="287">
        <f t="shared" si="0"/>
        <v>420000</v>
      </c>
    </row>
    <row r="26" spans="1:8" ht="28.5">
      <c r="A26" s="190" t="s">
        <v>131</v>
      </c>
      <c r="B26" s="191"/>
      <c r="C26" s="194" t="s">
        <v>402</v>
      </c>
      <c r="D26" s="195">
        <v>1</v>
      </c>
      <c r="E26" s="195" t="s">
        <v>109</v>
      </c>
      <c r="F26" s="204">
        <v>1300000</v>
      </c>
      <c r="G26" s="287">
        <f t="shared" si="0"/>
        <v>1300000</v>
      </c>
    </row>
    <row r="27" spans="1:8" ht="71.25">
      <c r="A27" s="190" t="s">
        <v>258</v>
      </c>
      <c r="B27" s="191"/>
      <c r="C27" s="194" t="s">
        <v>403</v>
      </c>
      <c r="D27" s="195">
        <v>6</v>
      </c>
      <c r="E27" s="195" t="s">
        <v>109</v>
      </c>
      <c r="F27" s="204">
        <v>55000</v>
      </c>
      <c r="G27" s="287">
        <f t="shared" si="0"/>
        <v>330000</v>
      </c>
    </row>
    <row r="28" spans="1:8" ht="71.25">
      <c r="A28" s="190" t="s">
        <v>132</v>
      </c>
      <c r="B28" s="191"/>
      <c r="C28" s="196" t="s">
        <v>404</v>
      </c>
      <c r="D28" s="195">
        <v>80</v>
      </c>
      <c r="E28" s="195" t="s">
        <v>401</v>
      </c>
      <c r="F28" s="204">
        <v>150000</v>
      </c>
      <c r="G28" s="287">
        <f t="shared" si="0"/>
        <v>12000000</v>
      </c>
    </row>
    <row r="29" spans="1:8" ht="57">
      <c r="A29" s="190" t="s">
        <v>133</v>
      </c>
      <c r="B29" s="191"/>
      <c r="C29" s="194" t="s">
        <v>405</v>
      </c>
      <c r="D29" s="195">
        <v>1</v>
      </c>
      <c r="E29" s="195" t="s">
        <v>347</v>
      </c>
      <c r="F29" s="204">
        <v>6000000</v>
      </c>
      <c r="G29" s="287">
        <f t="shared" si="0"/>
        <v>6000000</v>
      </c>
    </row>
    <row r="30" spans="1:8" ht="42.75">
      <c r="A30" s="190" t="s">
        <v>134</v>
      </c>
      <c r="B30" s="197"/>
      <c r="C30" s="198" t="s">
        <v>364</v>
      </c>
      <c r="D30" s="199">
        <v>88</v>
      </c>
      <c r="E30" s="188" t="s">
        <v>2</v>
      </c>
      <c r="F30" s="200">
        <v>45000</v>
      </c>
      <c r="G30" s="287">
        <f t="shared" si="0"/>
        <v>3960000</v>
      </c>
    </row>
    <row r="31" spans="1:8" ht="28.5">
      <c r="A31" s="190" t="s">
        <v>135</v>
      </c>
      <c r="B31" s="197"/>
      <c r="C31" s="198" t="s">
        <v>212</v>
      </c>
      <c r="D31" s="199">
        <v>32</v>
      </c>
      <c r="E31" s="188" t="s">
        <v>2</v>
      </c>
      <c r="F31" s="200">
        <v>58000</v>
      </c>
      <c r="G31" s="287">
        <f t="shared" si="0"/>
        <v>1856000</v>
      </c>
    </row>
    <row r="32" spans="1:8" ht="71.25">
      <c r="A32" s="190" t="s">
        <v>136</v>
      </c>
      <c r="B32" s="197"/>
      <c r="C32" s="198" t="s">
        <v>406</v>
      </c>
      <c r="D32" s="199">
        <v>10</v>
      </c>
      <c r="E32" s="188" t="s">
        <v>2</v>
      </c>
      <c r="F32" s="200">
        <v>190000</v>
      </c>
      <c r="G32" s="287">
        <f t="shared" si="0"/>
        <v>1900000</v>
      </c>
    </row>
    <row r="33" spans="1:8" ht="42.75">
      <c r="A33" s="190" t="s">
        <v>137</v>
      </c>
      <c r="B33" s="197"/>
      <c r="C33" s="198" t="s">
        <v>214</v>
      </c>
      <c r="D33" s="199">
        <v>7</v>
      </c>
      <c r="E33" s="188" t="s">
        <v>2</v>
      </c>
      <c r="F33" s="200">
        <v>3300000</v>
      </c>
      <c r="G33" s="287">
        <f t="shared" si="0"/>
        <v>23100000</v>
      </c>
    </row>
    <row r="34" spans="1:8" ht="42.75">
      <c r="A34" s="190" t="s">
        <v>264</v>
      </c>
      <c r="B34" s="197"/>
      <c r="C34" s="198" t="s">
        <v>213</v>
      </c>
      <c r="D34" s="199">
        <v>4</v>
      </c>
      <c r="E34" s="188" t="s">
        <v>2</v>
      </c>
      <c r="F34" s="200">
        <v>3300000</v>
      </c>
      <c r="G34" s="287">
        <f t="shared" si="0"/>
        <v>13200000</v>
      </c>
    </row>
    <row r="35" spans="1:8" ht="42.75">
      <c r="A35" s="190" t="s">
        <v>266</v>
      </c>
      <c r="B35" s="197"/>
      <c r="C35" s="198" t="s">
        <v>215</v>
      </c>
      <c r="D35" s="199">
        <v>4</v>
      </c>
      <c r="E35" s="188" t="s">
        <v>2</v>
      </c>
      <c r="F35" s="200">
        <v>3300000</v>
      </c>
      <c r="G35" s="287">
        <f t="shared" si="0"/>
        <v>13200000</v>
      </c>
    </row>
    <row r="36" spans="1:8" ht="28.5">
      <c r="A36" s="190" t="s">
        <v>268</v>
      </c>
      <c r="B36" s="197"/>
      <c r="C36" s="198" t="s">
        <v>407</v>
      </c>
      <c r="D36" s="199">
        <v>1</v>
      </c>
      <c r="E36" s="188" t="s">
        <v>4</v>
      </c>
      <c r="F36" s="200">
        <v>3500000</v>
      </c>
      <c r="G36" s="287">
        <f t="shared" si="0"/>
        <v>3500000</v>
      </c>
    </row>
    <row r="37" spans="1:8" ht="42.75">
      <c r="A37" s="263" t="s">
        <v>270</v>
      </c>
      <c r="B37" s="197"/>
      <c r="C37" s="198" t="s">
        <v>424</v>
      </c>
      <c r="D37" s="199">
        <v>1000</v>
      </c>
      <c r="E37" s="188" t="s">
        <v>398</v>
      </c>
      <c r="F37" s="200">
        <v>10500</v>
      </c>
      <c r="G37" s="287">
        <f t="shared" si="0"/>
        <v>10500000</v>
      </c>
    </row>
    <row r="38" spans="1:8" ht="42.75">
      <c r="A38" s="263" t="s">
        <v>272</v>
      </c>
      <c r="B38" s="197"/>
      <c r="C38" s="198" t="s">
        <v>425</v>
      </c>
      <c r="D38" s="262">
        <v>96</v>
      </c>
      <c r="E38" s="188" t="s">
        <v>2</v>
      </c>
      <c r="F38" s="200">
        <v>58000</v>
      </c>
      <c r="G38" s="287">
        <f t="shared" si="0"/>
        <v>5568000</v>
      </c>
    </row>
    <row r="39" spans="1:8" ht="43.5" thickBot="1">
      <c r="A39" s="288" t="s">
        <v>274</v>
      </c>
      <c r="B39" s="289"/>
      <c r="C39" s="290" t="s">
        <v>426</v>
      </c>
      <c r="D39" s="291">
        <v>40</v>
      </c>
      <c r="E39" s="292" t="s">
        <v>2</v>
      </c>
      <c r="F39" s="293">
        <v>80000</v>
      </c>
      <c r="G39" s="294">
        <f t="shared" si="0"/>
        <v>3200000</v>
      </c>
    </row>
    <row r="40" spans="1:8" ht="15">
      <c r="A40" s="295"/>
      <c r="B40" s="296"/>
      <c r="C40" s="400" t="s">
        <v>408</v>
      </c>
      <c r="D40" s="401"/>
      <c r="E40" s="297"/>
      <c r="F40" s="298"/>
      <c r="G40" s="299">
        <f>SUM(G7:G39)</f>
        <v>239381000</v>
      </c>
    </row>
    <row r="41" spans="1:8" ht="15">
      <c r="A41" s="300"/>
      <c r="B41" s="197"/>
      <c r="C41" s="402" t="s">
        <v>438</v>
      </c>
      <c r="D41" s="403"/>
      <c r="E41" s="206"/>
      <c r="F41" s="306">
        <v>0.18</v>
      </c>
      <c r="G41" s="301">
        <f>ROUND(G$40*$F41,0)</f>
        <v>43088580</v>
      </c>
    </row>
    <row r="42" spans="1:8" ht="15">
      <c r="A42" s="300"/>
      <c r="B42" s="197"/>
      <c r="C42" s="402" t="s">
        <v>439</v>
      </c>
      <c r="D42" s="403"/>
      <c r="E42" s="206"/>
      <c r="F42" s="306">
        <v>0.05</v>
      </c>
      <c r="G42" s="301">
        <f t="shared" ref="G42:G43" si="1">ROUND(G$40*$F42,0)</f>
        <v>11969050</v>
      </c>
    </row>
    <row r="43" spans="1:8" ht="15">
      <c r="A43" s="300"/>
      <c r="B43" s="197"/>
      <c r="C43" s="402" t="s">
        <v>474</v>
      </c>
      <c r="D43" s="403"/>
      <c r="E43" s="206"/>
      <c r="F43" s="306">
        <v>0.02</v>
      </c>
      <c r="G43" s="301">
        <f t="shared" si="1"/>
        <v>4787620</v>
      </c>
      <c r="H43" s="264"/>
    </row>
    <row r="44" spans="1:8" ht="15">
      <c r="A44" s="300"/>
      <c r="B44" s="197"/>
      <c r="C44" s="402" t="s">
        <v>475</v>
      </c>
      <c r="D44" s="403"/>
      <c r="E44" s="206"/>
      <c r="F44" s="306">
        <v>0.25</v>
      </c>
      <c r="G44" s="301">
        <f>SUM(G41:G43)</f>
        <v>59845250</v>
      </c>
      <c r="H44" s="264"/>
    </row>
    <row r="45" spans="1:8" ht="15">
      <c r="A45" s="300"/>
      <c r="B45" s="197"/>
      <c r="C45" s="402" t="s">
        <v>476</v>
      </c>
      <c r="D45" s="403"/>
      <c r="E45" s="206"/>
      <c r="F45" s="306"/>
      <c r="G45" s="301">
        <f>+G40+G44</f>
        <v>299226250</v>
      </c>
      <c r="H45" s="264"/>
    </row>
    <row r="46" spans="1:8" ht="15">
      <c r="A46" s="300"/>
      <c r="B46" s="197"/>
      <c r="C46" s="402" t="s">
        <v>477</v>
      </c>
      <c r="D46" s="403"/>
      <c r="E46" s="206"/>
      <c r="F46" s="306">
        <v>0.19</v>
      </c>
      <c r="G46" s="301">
        <f>ROUND(G$40*$F42*$F46,0)</f>
        <v>2274120</v>
      </c>
    </row>
    <row r="47" spans="1:8" ht="15.75" thickBot="1">
      <c r="A47" s="302"/>
      <c r="B47" s="289"/>
      <c r="C47" s="398" t="s">
        <v>478</v>
      </c>
      <c r="D47" s="399"/>
      <c r="E47" s="303"/>
      <c r="F47" s="304"/>
      <c r="G47" s="305">
        <f>SUM(G45:G46)</f>
        <v>301500370</v>
      </c>
    </row>
    <row r="49" spans="7:7">
      <c r="G49" s="165">
        <v>301500370</v>
      </c>
    </row>
  </sheetData>
  <mergeCells count="14">
    <mergeCell ref="C47:D47"/>
    <mergeCell ref="C40:D40"/>
    <mergeCell ref="C41:D41"/>
    <mergeCell ref="C42:D42"/>
    <mergeCell ref="C43:D43"/>
    <mergeCell ref="C46:D46"/>
    <mergeCell ref="C44:D44"/>
    <mergeCell ref="C45:D45"/>
    <mergeCell ref="A1:G1"/>
    <mergeCell ref="A2:G2"/>
    <mergeCell ref="A3:G3"/>
    <mergeCell ref="A4:G4"/>
    <mergeCell ref="A5:B5"/>
    <mergeCell ref="C5:E5"/>
  </mergeCells>
  <pageMargins left="0.25" right="0.25" top="0.75" bottom="0.75" header="0.3" footer="0.3"/>
  <pageSetup scale="80"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89" zoomScaleNormal="89" workbookViewId="0">
      <selection activeCell="A3" sqref="A3:F3"/>
    </sheetView>
  </sheetViews>
  <sheetFormatPr baseColWidth="10" defaultRowHeight="15"/>
  <cols>
    <col min="1" max="1" width="9.5703125" customWidth="1"/>
    <col min="2" max="2" width="30.7109375" customWidth="1"/>
    <col min="3" max="3" width="60.28515625" customWidth="1"/>
    <col min="6" max="6" width="17.7109375" customWidth="1"/>
    <col min="7" max="7" width="18.42578125" customWidth="1"/>
    <col min="8" max="8" width="24.85546875" customWidth="1"/>
    <col min="9" max="9" width="15.7109375" customWidth="1"/>
    <col min="10" max="10" width="18.42578125" customWidth="1"/>
  </cols>
  <sheetData>
    <row r="1" spans="1:10" s="2" customFormat="1">
      <c r="A1" s="346" t="s">
        <v>118</v>
      </c>
      <c r="B1" s="346"/>
      <c r="C1" s="346"/>
      <c r="D1" s="346"/>
      <c r="E1" s="346"/>
      <c r="F1" s="346"/>
    </row>
    <row r="2" spans="1:10" s="2" customFormat="1">
      <c r="A2" s="346" t="s">
        <v>491</v>
      </c>
      <c r="B2" s="346"/>
      <c r="C2" s="346"/>
      <c r="D2" s="346"/>
      <c r="E2" s="346"/>
      <c r="F2" s="346"/>
    </row>
    <row r="3" spans="1:10" s="2" customFormat="1">
      <c r="A3" s="346" t="s">
        <v>119</v>
      </c>
      <c r="B3" s="346"/>
      <c r="C3" s="346"/>
      <c r="D3" s="346"/>
      <c r="E3" s="346"/>
      <c r="F3" s="346"/>
    </row>
    <row r="4" spans="1:10" s="2" customFormat="1">
      <c r="A4" s="346" t="s">
        <v>120</v>
      </c>
      <c r="B4" s="346"/>
      <c r="C4" s="346"/>
      <c r="D4" s="346"/>
      <c r="E4" s="346"/>
      <c r="F4" s="346"/>
      <c r="H4" s="117"/>
      <c r="I4" s="118"/>
    </row>
    <row r="5" spans="1:10" s="2" customFormat="1" ht="67.5" customHeight="1">
      <c r="A5" s="397" t="s">
        <v>490</v>
      </c>
      <c r="B5" s="397"/>
      <c r="C5" s="397" t="s">
        <v>486</v>
      </c>
      <c r="D5" s="397"/>
      <c r="E5" s="397"/>
      <c r="F5" s="8"/>
      <c r="H5" s="117"/>
      <c r="I5" s="119"/>
      <c r="J5" s="117"/>
    </row>
    <row r="6" spans="1:10" s="2" customFormat="1" ht="5.25" customHeight="1" thickBot="1">
      <c r="A6" s="8"/>
      <c r="B6" s="8"/>
      <c r="C6" s="8"/>
      <c r="D6" s="8"/>
      <c r="E6" s="8"/>
      <c r="F6" s="8"/>
    </row>
    <row r="7" spans="1:10" s="2" customFormat="1" ht="30.75" thickBot="1">
      <c r="A7" s="32" t="s">
        <v>6</v>
      </c>
      <c r="B7" s="32" t="s">
        <v>7</v>
      </c>
      <c r="C7" s="32" t="s">
        <v>8</v>
      </c>
      <c r="D7" s="33" t="s">
        <v>9</v>
      </c>
      <c r="E7" s="32" t="s">
        <v>10</v>
      </c>
      <c r="F7" s="33" t="s">
        <v>0</v>
      </c>
      <c r="G7" s="34" t="s">
        <v>378</v>
      </c>
    </row>
    <row r="8" spans="1:10" s="2" customFormat="1" ht="57.75" thickBot="1">
      <c r="A8" s="60" t="s">
        <v>13</v>
      </c>
      <c r="B8" s="72"/>
      <c r="C8" s="78" t="s">
        <v>224</v>
      </c>
      <c r="D8" s="63">
        <v>2</v>
      </c>
      <c r="E8" s="68" t="s">
        <v>223</v>
      </c>
      <c r="F8" s="162">
        <v>29942400</v>
      </c>
      <c r="G8" s="77">
        <f>ROUND(F8*D8,0)</f>
        <v>59884800</v>
      </c>
    </row>
    <row r="9" spans="1:10" s="2" customFormat="1" ht="78.75" customHeight="1" thickBot="1">
      <c r="A9" s="60" t="s">
        <v>14</v>
      </c>
      <c r="B9" s="72"/>
      <c r="C9" s="76" t="s">
        <v>225</v>
      </c>
      <c r="D9" s="63">
        <v>1</v>
      </c>
      <c r="E9" s="68" t="s">
        <v>223</v>
      </c>
      <c r="F9" s="162">
        <v>123228800</v>
      </c>
      <c r="G9" s="77">
        <f t="shared" ref="G9:G11" si="0">ROUND(F9*D9,0)</f>
        <v>123228800</v>
      </c>
    </row>
    <row r="10" spans="1:10" s="111" customFormat="1" ht="42.75" customHeight="1" thickBot="1">
      <c r="A10" s="60" t="s">
        <v>15</v>
      </c>
      <c r="B10" s="72"/>
      <c r="C10" s="70" t="s">
        <v>227</v>
      </c>
      <c r="D10" s="107">
        <v>1</v>
      </c>
      <c r="E10" s="68" t="s">
        <v>193</v>
      </c>
      <c r="F10" s="162">
        <v>11692800</v>
      </c>
      <c r="G10" s="77">
        <f t="shared" si="0"/>
        <v>11692800</v>
      </c>
    </row>
    <row r="11" spans="1:10" s="2" customFormat="1" thickBot="1">
      <c r="A11" s="60" t="s">
        <v>16</v>
      </c>
      <c r="B11" s="72"/>
      <c r="C11" s="70" t="s">
        <v>360</v>
      </c>
      <c r="D11" s="63">
        <v>1</v>
      </c>
      <c r="E11" s="68" t="s">
        <v>193</v>
      </c>
      <c r="F11" s="162">
        <v>5600000</v>
      </c>
      <c r="G11" s="77">
        <f t="shared" si="0"/>
        <v>5600000</v>
      </c>
    </row>
    <row r="12" spans="1:10" s="2" customFormat="1" ht="15.75" thickBot="1">
      <c r="A12" s="353" t="s">
        <v>33</v>
      </c>
      <c r="B12" s="354"/>
      <c r="C12" s="354"/>
      <c r="D12" s="354"/>
      <c r="E12" s="355"/>
      <c r="F12" s="125"/>
      <c r="G12" s="11">
        <f>SUM(G8:G11)</f>
        <v>200406400</v>
      </c>
      <c r="H12" s="128"/>
      <c r="J12" s="112"/>
    </row>
    <row r="13" spans="1:10" s="111" customFormat="1">
      <c r="A13" s="110"/>
      <c r="B13" s="110"/>
      <c r="C13" s="110"/>
      <c r="D13" s="110"/>
      <c r="E13" s="110"/>
      <c r="F13" s="132"/>
      <c r="G13" s="29"/>
      <c r="J13" s="112"/>
    </row>
    <row r="14" spans="1:10" s="111" customFormat="1">
      <c r="A14" s="110"/>
      <c r="B14" s="110"/>
      <c r="C14" s="110"/>
      <c r="D14" s="110"/>
      <c r="E14" s="110"/>
      <c r="F14" s="132"/>
      <c r="G14" s="29"/>
      <c r="J14" s="112"/>
    </row>
    <row r="17" spans="1:7" ht="32.25" customHeight="1">
      <c r="B17" s="405" t="s">
        <v>226</v>
      </c>
      <c r="C17" s="405"/>
      <c r="D17" s="405"/>
      <c r="E17" s="405"/>
      <c r="F17" s="405"/>
    </row>
    <row r="20" spans="1:7" ht="19.5" thickBot="1">
      <c r="A20" s="406" t="s">
        <v>228</v>
      </c>
      <c r="B20" s="406"/>
      <c r="C20" s="406"/>
      <c r="D20" s="406"/>
      <c r="E20" s="406"/>
      <c r="F20" s="406"/>
    </row>
    <row r="21" spans="1:7" ht="30.75" thickBot="1">
      <c r="A21" s="32" t="s">
        <v>6</v>
      </c>
      <c r="B21" s="32" t="s">
        <v>7</v>
      </c>
      <c r="C21" s="32" t="s">
        <v>8</v>
      </c>
      <c r="D21" s="33" t="s">
        <v>9</v>
      </c>
      <c r="E21" s="32" t="s">
        <v>10</v>
      </c>
      <c r="F21" s="33" t="s">
        <v>0</v>
      </c>
      <c r="G21" s="34"/>
    </row>
    <row r="22" spans="1:7" ht="43.5" thickBot="1">
      <c r="A22" s="60" t="s">
        <v>13</v>
      </c>
      <c r="B22" s="72"/>
      <c r="C22" s="78" t="s">
        <v>229</v>
      </c>
      <c r="D22" s="63">
        <v>1</v>
      </c>
      <c r="E22" s="68" t="s">
        <v>193</v>
      </c>
      <c r="F22" s="115">
        <v>23000000</v>
      </c>
      <c r="G22" s="77">
        <f t="shared" ref="G22:G25" si="1">ROUND(F22*D22,0)</f>
        <v>23000000</v>
      </c>
    </row>
    <row r="23" spans="1:7" ht="43.5" thickBot="1">
      <c r="A23" s="60" t="s">
        <v>14</v>
      </c>
      <c r="B23" s="72"/>
      <c r="C23" s="78" t="s">
        <v>230</v>
      </c>
      <c r="D23" s="63">
        <v>1</v>
      </c>
      <c r="E23" s="68" t="s">
        <v>193</v>
      </c>
      <c r="F23" s="115">
        <v>15000000</v>
      </c>
      <c r="G23" s="77">
        <f t="shared" si="1"/>
        <v>15000000</v>
      </c>
    </row>
    <row r="24" spans="1:7" s="1" customFormat="1" ht="47.25" customHeight="1" thickBot="1">
      <c r="A24" s="60" t="s">
        <v>15</v>
      </c>
      <c r="B24" s="72"/>
      <c r="C24" s="70" t="s">
        <v>231</v>
      </c>
      <c r="D24" s="63">
        <v>1</v>
      </c>
      <c r="E24" s="68" t="s">
        <v>193</v>
      </c>
      <c r="F24" s="114">
        <v>5000000</v>
      </c>
      <c r="G24" s="77">
        <f t="shared" si="1"/>
        <v>5000000</v>
      </c>
    </row>
    <row r="25" spans="1:7" ht="58.5" thickBot="1">
      <c r="A25" s="60" t="s">
        <v>16</v>
      </c>
      <c r="B25" s="72"/>
      <c r="C25" s="70" t="s">
        <v>232</v>
      </c>
      <c r="D25" s="63">
        <v>1</v>
      </c>
      <c r="E25" s="68" t="s">
        <v>193</v>
      </c>
      <c r="F25" s="114">
        <v>3000000</v>
      </c>
      <c r="G25" s="77">
        <f t="shared" si="1"/>
        <v>3000000</v>
      </c>
    </row>
    <row r="26" spans="1:7" ht="15.75" thickBot="1">
      <c r="A26" s="353" t="s">
        <v>33</v>
      </c>
      <c r="B26" s="354"/>
      <c r="C26" s="355"/>
      <c r="D26" s="121"/>
      <c r="E26" s="121"/>
      <c r="F26" s="177"/>
      <c r="G26" s="11">
        <f>SUM(G22:G25)</f>
        <v>46000000</v>
      </c>
    </row>
    <row r="29" spans="1:7" ht="15.75" thickBot="1"/>
    <row r="30" spans="1:7" s="5" customFormat="1" ht="15.75" thickBot="1">
      <c r="A30" s="60">
        <v>1</v>
      </c>
      <c r="B30" s="404" t="s">
        <v>379</v>
      </c>
      <c r="C30" s="376"/>
      <c r="D30" s="278"/>
      <c r="E30" s="286"/>
      <c r="F30" s="146">
        <f>G12</f>
        <v>200406400</v>
      </c>
      <c r="G30" s="169"/>
    </row>
    <row r="31" spans="1:7" s="5" customFormat="1" ht="15.75" thickBot="1">
      <c r="A31" s="60">
        <v>2</v>
      </c>
      <c r="B31" s="404" t="s">
        <v>373</v>
      </c>
      <c r="C31" s="376"/>
      <c r="D31" s="278"/>
      <c r="E31" s="286"/>
      <c r="F31" s="146">
        <f>+G26</f>
        <v>46000000</v>
      </c>
      <c r="G31" s="169"/>
    </row>
    <row r="32" spans="1:7" s="5" customFormat="1" ht="15.75" thickBot="1">
      <c r="A32" s="17"/>
      <c r="B32" s="18"/>
      <c r="C32" s="19"/>
      <c r="D32" s="20"/>
      <c r="E32" s="21"/>
      <c r="F32" s="22"/>
      <c r="G32" s="127"/>
    </row>
    <row r="33" spans="1:7" s="5" customFormat="1" ht="15.75" thickBot="1">
      <c r="A33" s="347" t="s">
        <v>5</v>
      </c>
      <c r="B33" s="348"/>
      <c r="C33" s="9" t="s">
        <v>68</v>
      </c>
      <c r="D33" s="10"/>
      <c r="E33" s="10"/>
      <c r="F33" s="147">
        <f>SUM(F30:F32)</f>
        <v>246406400</v>
      </c>
      <c r="G33" s="127"/>
    </row>
    <row r="34" spans="1:7" s="5" customFormat="1" ht="15.75" thickBot="1">
      <c r="A34" s="349"/>
      <c r="B34" s="350"/>
      <c r="C34" s="9" t="s">
        <v>207</v>
      </c>
      <c r="D34" s="10"/>
      <c r="E34" s="109" t="s">
        <v>117</v>
      </c>
      <c r="F34" s="147">
        <f>ROUND(F33*E34,0)</f>
        <v>46817216</v>
      </c>
      <c r="G34" s="127"/>
    </row>
    <row r="35" spans="1:7" s="5" customFormat="1" ht="15.75" thickBot="1">
      <c r="A35" s="351"/>
      <c r="B35" s="352"/>
      <c r="C35" s="9" t="s">
        <v>483</v>
      </c>
      <c r="D35" s="10"/>
      <c r="E35" s="10"/>
      <c r="F35" s="147">
        <f>F34+F33</f>
        <v>293223616</v>
      </c>
      <c r="G35" s="127"/>
    </row>
    <row r="36" spans="1:7">
      <c r="F36" s="178"/>
    </row>
    <row r="37" spans="1:7">
      <c r="F37" s="165">
        <v>293223616</v>
      </c>
    </row>
  </sheetData>
  <mergeCells count="13">
    <mergeCell ref="A12:E12"/>
    <mergeCell ref="A1:F1"/>
    <mergeCell ref="A2:F2"/>
    <mergeCell ref="A3:F3"/>
    <mergeCell ref="A4:F4"/>
    <mergeCell ref="A5:B5"/>
    <mergeCell ref="C5:E5"/>
    <mergeCell ref="A26:C26"/>
    <mergeCell ref="B30:C30"/>
    <mergeCell ref="B31:C31"/>
    <mergeCell ref="A33:B35"/>
    <mergeCell ref="B17:F17"/>
    <mergeCell ref="A20:F20"/>
  </mergeCells>
  <pageMargins left="0.25" right="0.25" top="0.75" bottom="0.75" header="0.3" footer="0.3"/>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Resumen</vt:lpstr>
      <vt:lpstr>Infraestructura Fisica</vt:lpstr>
      <vt:lpstr>Infraestructura Eléctrica</vt:lpstr>
      <vt:lpstr>Equipos - Seguridad - Racks</vt:lpstr>
      <vt:lpstr>Sistema de Detección-Extinción</vt:lpstr>
      <vt:lpstr>Obras Civiles Complementarias</vt:lpstr>
      <vt:lpstr>Equipos Activos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Fernanda Vernaza</dc:creator>
  <cp:lastModifiedBy>Windows User</cp:lastModifiedBy>
  <cp:lastPrinted>2018-11-20T05:10:16Z</cp:lastPrinted>
  <dcterms:created xsi:type="dcterms:W3CDTF">2013-04-13T21:45:28Z</dcterms:created>
  <dcterms:modified xsi:type="dcterms:W3CDTF">2018-12-10T15:42:42Z</dcterms:modified>
</cp:coreProperties>
</file>